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95" windowHeight="16395"/>
  </bookViews>
  <sheets>
    <sheet name="Input-Output" sheetId="1" r:id="rId1"/>
    <sheet name="VM Plant" sheetId="4" r:id="rId2"/>
    <sheet name="Comp Graph Math" sheetId="2" r:id="rId3"/>
    <sheet name="VM Open Loop Math" sheetId="5" r:id="rId4"/>
    <sheet name="Sheet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7" i="4" l="1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Q16" i="1" l="1"/>
  <c r="Q17" i="1" l="1"/>
  <c r="Q20" i="1" s="1"/>
  <c r="Q12" i="1"/>
  <c r="Q10" i="1"/>
  <c r="T4" i="1"/>
  <c r="T3" i="1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6" i="4"/>
  <c r="C8" i="4"/>
  <c r="C7" i="4"/>
  <c r="Q11" i="1" l="1"/>
  <c r="Q13" i="1" s="1"/>
  <c r="Q18" i="1"/>
  <c r="D8" i="4"/>
  <c r="F8" i="4" s="1"/>
  <c r="E8" i="4"/>
  <c r="D7" i="4"/>
  <c r="F7" i="4" s="1"/>
  <c r="E7" i="4"/>
  <c r="B4" i="2"/>
  <c r="C4" i="2" s="1"/>
  <c r="A5" i="2"/>
  <c r="A6" i="2" s="1"/>
  <c r="F8" i="1"/>
  <c r="G8" i="1" s="1"/>
  <c r="H8" i="1" s="1"/>
  <c r="J8" i="1"/>
  <c r="F9" i="1"/>
  <c r="G9" i="1" s="1"/>
  <c r="F10" i="1"/>
  <c r="G10" i="1" s="1"/>
  <c r="I10" i="1" s="1"/>
  <c r="H10" i="1"/>
  <c r="J10" i="1"/>
  <c r="F11" i="1"/>
  <c r="G11" i="1" s="1"/>
  <c r="I11" i="1" s="1"/>
  <c r="H11" i="1"/>
  <c r="J11" i="1"/>
  <c r="F12" i="1"/>
  <c r="G12" i="1" s="1"/>
  <c r="I12" i="1" s="1"/>
  <c r="H12" i="1"/>
  <c r="J12" i="1"/>
  <c r="F17" i="1"/>
  <c r="G17" i="1" s="1"/>
  <c r="F18" i="1"/>
  <c r="G18" i="1" s="1"/>
  <c r="F19" i="1"/>
  <c r="G19" i="1" s="1"/>
  <c r="I19" i="1" s="1"/>
  <c r="J19" i="1" s="1"/>
  <c r="H19" i="1"/>
  <c r="F20" i="1"/>
  <c r="G20" i="1" s="1"/>
  <c r="I20" i="1" s="1"/>
  <c r="J20" i="1" s="1"/>
  <c r="F21" i="1"/>
  <c r="G21" i="1" s="1"/>
  <c r="I21" i="1" s="1"/>
  <c r="J21" i="1" s="1"/>
  <c r="H21" i="1"/>
  <c r="H7" i="4" l="1"/>
  <c r="G7" i="4"/>
  <c r="G8" i="4"/>
  <c r="H8" i="4"/>
  <c r="C9" i="4"/>
  <c r="I18" i="1"/>
  <c r="J18" i="1" s="1"/>
  <c r="H18" i="1"/>
  <c r="H20" i="1"/>
  <c r="A7" i="2"/>
  <c r="B6" i="2"/>
  <c r="C6" i="2" s="1"/>
  <c r="E4" i="2"/>
  <c r="H4" i="2"/>
  <c r="D4" i="2"/>
  <c r="G4" i="2"/>
  <c r="F4" i="2"/>
  <c r="B5" i="2"/>
  <c r="C5" i="2" s="1"/>
  <c r="I9" i="1"/>
  <c r="J9" i="1" s="1"/>
  <c r="H9" i="1"/>
  <c r="H17" i="1"/>
  <c r="I17" i="1"/>
  <c r="J17" i="1" s="1"/>
  <c r="D7" i="5" l="1"/>
  <c r="D9" i="4"/>
  <c r="F9" i="4" s="1"/>
  <c r="E9" i="4"/>
  <c r="C10" i="4"/>
  <c r="G6" i="2"/>
  <c r="H6" i="2"/>
  <c r="D5" i="2"/>
  <c r="G5" i="2"/>
  <c r="E5" i="2"/>
  <c r="F5" i="2"/>
  <c r="H5" i="2"/>
  <c r="E6" i="2"/>
  <c r="D6" i="2"/>
  <c r="F6" i="2"/>
  <c r="A8" i="2"/>
  <c r="B7" i="2"/>
  <c r="C7" i="2" s="1"/>
  <c r="M14" i="1"/>
  <c r="M9" i="1"/>
  <c r="W3" i="2" s="1"/>
  <c r="W4" i="2" s="1"/>
  <c r="M10" i="1"/>
  <c r="X3" i="2" s="1"/>
  <c r="X4" i="2" s="1"/>
  <c r="M12" i="1"/>
  <c r="Z3" i="2" s="1"/>
  <c r="Z4" i="2" s="1"/>
  <c r="M8" i="1"/>
  <c r="V3" i="2" s="1"/>
  <c r="V4" i="2" s="1"/>
  <c r="M11" i="1"/>
  <c r="Y3" i="2" s="1"/>
  <c r="Y4" i="2" s="1"/>
  <c r="J8" i="4" l="1"/>
  <c r="D8" i="5"/>
  <c r="K8" i="4"/>
  <c r="D10" i="4"/>
  <c r="F10" i="4" s="1"/>
  <c r="E10" i="4"/>
  <c r="G9" i="4"/>
  <c r="H9" i="4"/>
  <c r="J7" i="4"/>
  <c r="K7" i="4"/>
  <c r="C11" i="4"/>
  <c r="M4" i="2"/>
  <c r="M5" i="2"/>
  <c r="M13" i="2"/>
  <c r="M21" i="2"/>
  <c r="M29" i="2"/>
  <c r="M37" i="2"/>
  <c r="M45" i="2"/>
  <c r="M53" i="2"/>
  <c r="M61" i="2"/>
  <c r="M69" i="2"/>
  <c r="M77" i="2"/>
  <c r="M85" i="2"/>
  <c r="M93" i="2"/>
  <c r="M101" i="2"/>
  <c r="M70" i="2"/>
  <c r="M94" i="2"/>
  <c r="M12" i="2"/>
  <c r="M76" i="2"/>
  <c r="M6" i="2"/>
  <c r="M14" i="2"/>
  <c r="M22" i="2"/>
  <c r="M30" i="2"/>
  <c r="M38" i="2"/>
  <c r="M46" i="2"/>
  <c r="M54" i="2"/>
  <c r="M62" i="2"/>
  <c r="M78" i="2"/>
  <c r="M86" i="2"/>
  <c r="M102" i="2"/>
  <c r="M20" i="2"/>
  <c r="M68" i="2"/>
  <c r="M7" i="2"/>
  <c r="M15" i="2"/>
  <c r="M23" i="2"/>
  <c r="M31" i="2"/>
  <c r="M39" i="2"/>
  <c r="M47" i="2"/>
  <c r="M55" i="2"/>
  <c r="M63" i="2"/>
  <c r="M71" i="2"/>
  <c r="M79" i="2"/>
  <c r="M87" i="2"/>
  <c r="M95" i="2"/>
  <c r="M103" i="2"/>
  <c r="M89" i="2"/>
  <c r="M3" i="2"/>
  <c r="M26" i="2"/>
  <c r="M58" i="2"/>
  <c r="M74" i="2"/>
  <c r="M98" i="2"/>
  <c r="M19" i="2"/>
  <c r="M43" i="2"/>
  <c r="M59" i="2"/>
  <c r="M67" i="2"/>
  <c r="M83" i="2"/>
  <c r="M99" i="2"/>
  <c r="M28" i="2"/>
  <c r="M52" i="2"/>
  <c r="M100" i="2"/>
  <c r="M8" i="2"/>
  <c r="M16" i="2"/>
  <c r="M24" i="2"/>
  <c r="M32" i="2"/>
  <c r="M40" i="2"/>
  <c r="M48" i="2"/>
  <c r="M56" i="2"/>
  <c r="M64" i="2"/>
  <c r="M72" i="2"/>
  <c r="M80" i="2"/>
  <c r="M88" i="2"/>
  <c r="M96" i="2"/>
  <c r="M104" i="2"/>
  <c r="M81" i="2"/>
  <c r="M18" i="2"/>
  <c r="M34" i="2"/>
  <c r="M50" i="2"/>
  <c r="M66" i="2"/>
  <c r="M90" i="2"/>
  <c r="M27" i="2"/>
  <c r="M51" i="2"/>
  <c r="M91" i="2"/>
  <c r="M44" i="2"/>
  <c r="M60" i="2"/>
  <c r="M92" i="2"/>
  <c r="M9" i="2"/>
  <c r="M17" i="2"/>
  <c r="M25" i="2"/>
  <c r="M33" i="2"/>
  <c r="M41" i="2"/>
  <c r="M49" i="2"/>
  <c r="M57" i="2"/>
  <c r="M65" i="2"/>
  <c r="M73" i="2"/>
  <c r="M97" i="2"/>
  <c r="M42" i="2"/>
  <c r="M82" i="2"/>
  <c r="M35" i="2"/>
  <c r="M75" i="2"/>
  <c r="M36" i="2"/>
  <c r="M84" i="2"/>
  <c r="M10" i="2"/>
  <c r="M11" i="2"/>
  <c r="AA4" i="2"/>
  <c r="M21" i="1"/>
  <c r="R3" i="2" s="1"/>
  <c r="M18" i="1"/>
  <c r="O3" i="2" s="1"/>
  <c r="X6" i="2"/>
  <c r="W6" i="2"/>
  <c r="V6" i="2"/>
  <c r="M17" i="1"/>
  <c r="N3" i="2" s="1"/>
  <c r="Z5" i="2"/>
  <c r="M19" i="1"/>
  <c r="P3" i="2" s="1"/>
  <c r="M20" i="1"/>
  <c r="Q3" i="2" s="1"/>
  <c r="X5" i="2"/>
  <c r="W5" i="2"/>
  <c r="Y6" i="2"/>
  <c r="Z6" i="2"/>
  <c r="Y5" i="2"/>
  <c r="V5" i="2"/>
  <c r="G7" i="2"/>
  <c r="E7" i="2"/>
  <c r="F7" i="2"/>
  <c r="D7" i="2"/>
  <c r="H7" i="2"/>
  <c r="A9" i="2"/>
  <c r="B8" i="2"/>
  <c r="C8" i="2" s="1"/>
  <c r="D9" i="5" l="1"/>
  <c r="D11" i="4"/>
  <c r="F11" i="4" s="1"/>
  <c r="E11" i="4"/>
  <c r="H10" i="4"/>
  <c r="G10" i="4"/>
  <c r="C12" i="4"/>
  <c r="Q4" i="2"/>
  <c r="Q7" i="2"/>
  <c r="Q6" i="2"/>
  <c r="Q5" i="2"/>
  <c r="R4" i="2"/>
  <c r="R7" i="2"/>
  <c r="R6" i="2"/>
  <c r="R5" i="2"/>
  <c r="O4" i="2"/>
  <c r="O6" i="2"/>
  <c r="O5" i="2"/>
  <c r="O7" i="2"/>
  <c r="P4" i="2"/>
  <c r="P6" i="2"/>
  <c r="P5" i="2"/>
  <c r="P7" i="2"/>
  <c r="N4" i="2"/>
  <c r="N5" i="2"/>
  <c r="N7" i="2"/>
  <c r="N6" i="2"/>
  <c r="X7" i="2"/>
  <c r="W7" i="2"/>
  <c r="AA6" i="2"/>
  <c r="V7" i="2"/>
  <c r="Y7" i="2"/>
  <c r="AA5" i="2"/>
  <c r="Z7" i="2"/>
  <c r="D8" i="2"/>
  <c r="N8" i="2" s="1"/>
  <c r="G8" i="2"/>
  <c r="Q8" i="2" s="1"/>
  <c r="H8" i="2"/>
  <c r="R8" i="2" s="1"/>
  <c r="E8" i="2"/>
  <c r="O8" i="2" s="1"/>
  <c r="F8" i="2"/>
  <c r="P8" i="2" s="1"/>
  <c r="A10" i="2"/>
  <c r="B9" i="2"/>
  <c r="C9" i="2" s="1"/>
  <c r="D12" i="4" l="1"/>
  <c r="F12" i="4" s="1"/>
  <c r="E12" i="4"/>
  <c r="J9" i="4"/>
  <c r="K9" i="4"/>
  <c r="H11" i="4"/>
  <c r="G11" i="4"/>
  <c r="C13" i="4"/>
  <c r="S5" i="2"/>
  <c r="AB5" i="2" s="1"/>
  <c r="S4" i="2"/>
  <c r="AB4" i="2" s="1"/>
  <c r="W8" i="2"/>
  <c r="S6" i="2"/>
  <c r="AB6" i="2" s="1"/>
  <c r="C9" i="5" s="1"/>
  <c r="E9" i="5" s="1"/>
  <c r="Z8" i="2"/>
  <c r="Y8" i="2"/>
  <c r="X8" i="2"/>
  <c r="V8" i="2"/>
  <c r="S7" i="2"/>
  <c r="AA7" i="2"/>
  <c r="A11" i="2"/>
  <c r="B10" i="2"/>
  <c r="C10" i="2" s="1"/>
  <c r="D9" i="2"/>
  <c r="N9" i="2" s="1"/>
  <c r="G9" i="2"/>
  <c r="Q9" i="2" s="1"/>
  <c r="H9" i="2"/>
  <c r="R9" i="2" s="1"/>
  <c r="E9" i="2"/>
  <c r="O9" i="2" s="1"/>
  <c r="F9" i="2"/>
  <c r="P9" i="2" s="1"/>
  <c r="J10" i="4" l="1"/>
  <c r="D10" i="5"/>
  <c r="G9" i="5"/>
  <c r="F9" i="5"/>
  <c r="AC4" i="2"/>
  <c r="C7" i="5"/>
  <c r="E7" i="5" s="1"/>
  <c r="AD5" i="2"/>
  <c r="C8" i="5"/>
  <c r="E8" i="5" s="1"/>
  <c r="K10" i="4"/>
  <c r="D13" i="4"/>
  <c r="F13" i="4" s="1"/>
  <c r="E13" i="4"/>
  <c r="G12" i="4"/>
  <c r="H12" i="4"/>
  <c r="C14" i="4"/>
  <c r="AD4" i="2"/>
  <c r="AC5" i="2"/>
  <c r="S8" i="2"/>
  <c r="AB7" i="2"/>
  <c r="C10" i="5" s="1"/>
  <c r="E10" i="5" s="1"/>
  <c r="AD6" i="2"/>
  <c r="AC6" i="2"/>
  <c r="AA8" i="2"/>
  <c r="W9" i="2"/>
  <c r="Y9" i="2"/>
  <c r="V9" i="2"/>
  <c r="X9" i="2"/>
  <c r="Z9" i="2"/>
  <c r="E10" i="2"/>
  <c r="O10" i="2" s="1"/>
  <c r="D10" i="2"/>
  <c r="N10" i="2" s="1"/>
  <c r="G10" i="2"/>
  <c r="Q10" i="2" s="1"/>
  <c r="H10" i="2"/>
  <c r="R10" i="2" s="1"/>
  <c r="F10" i="2"/>
  <c r="P10" i="2" s="1"/>
  <c r="A12" i="2"/>
  <c r="B11" i="2"/>
  <c r="C11" i="2" s="1"/>
  <c r="J11" i="4" l="1"/>
  <c r="D11" i="5"/>
  <c r="G8" i="5"/>
  <c r="F8" i="5"/>
  <c r="F7" i="5"/>
  <c r="G7" i="5"/>
  <c r="F10" i="5"/>
  <c r="G10" i="5"/>
  <c r="K11" i="4"/>
  <c r="G13" i="4"/>
  <c r="H13" i="4"/>
  <c r="E14" i="4"/>
  <c r="D14" i="4"/>
  <c r="F14" i="4" s="1"/>
  <c r="C15" i="4"/>
  <c r="AB8" i="2"/>
  <c r="X10" i="2"/>
  <c r="Z10" i="2"/>
  <c r="Y10" i="2"/>
  <c r="AA9" i="2"/>
  <c r="V10" i="2"/>
  <c r="S9" i="2"/>
  <c r="W10" i="2"/>
  <c r="AD7" i="2"/>
  <c r="AC7" i="2"/>
  <c r="G11" i="2"/>
  <c r="Q11" i="2" s="1"/>
  <c r="F11" i="2"/>
  <c r="P11" i="2" s="1"/>
  <c r="E11" i="2"/>
  <c r="O11" i="2" s="1"/>
  <c r="D11" i="2"/>
  <c r="N11" i="2" s="1"/>
  <c r="H11" i="2"/>
  <c r="R11" i="2" s="1"/>
  <c r="A13" i="2"/>
  <c r="B12" i="2"/>
  <c r="C12" i="2" s="1"/>
  <c r="J12" i="4" l="1"/>
  <c r="D12" i="5"/>
  <c r="AD8" i="2"/>
  <c r="C11" i="5"/>
  <c r="E11" i="5" s="1"/>
  <c r="K12" i="4"/>
  <c r="D13" i="5"/>
  <c r="E15" i="4"/>
  <c r="D15" i="4"/>
  <c r="F15" i="4" s="1"/>
  <c r="G14" i="4"/>
  <c r="H14" i="4"/>
  <c r="C16" i="4"/>
  <c r="AB9" i="2"/>
  <c r="AC8" i="2"/>
  <c r="Z11" i="2"/>
  <c r="W11" i="2"/>
  <c r="X11" i="2"/>
  <c r="S10" i="2"/>
  <c r="V11" i="2"/>
  <c r="AA10" i="2"/>
  <c r="Y11" i="2"/>
  <c r="D12" i="2"/>
  <c r="N12" i="2" s="1"/>
  <c r="E12" i="2"/>
  <c r="O12" i="2" s="1"/>
  <c r="G12" i="2"/>
  <c r="Q12" i="2" s="1"/>
  <c r="H12" i="2"/>
  <c r="R12" i="2" s="1"/>
  <c r="F12" i="2"/>
  <c r="P12" i="2" s="1"/>
  <c r="A14" i="2"/>
  <c r="B13" i="2"/>
  <c r="C13" i="2" s="1"/>
  <c r="F11" i="5" l="1"/>
  <c r="G11" i="5"/>
  <c r="AC9" i="2"/>
  <c r="C12" i="5"/>
  <c r="E12" i="5" s="1"/>
  <c r="D14" i="5"/>
  <c r="D16" i="4"/>
  <c r="F16" i="4" s="1"/>
  <c r="E16" i="4"/>
  <c r="J13" i="4"/>
  <c r="K13" i="4"/>
  <c r="G15" i="4"/>
  <c r="H15" i="4"/>
  <c r="C17" i="4"/>
  <c r="AD9" i="2"/>
  <c r="AA11" i="2"/>
  <c r="W12" i="2"/>
  <c r="V12" i="2"/>
  <c r="X12" i="2"/>
  <c r="Y12" i="2"/>
  <c r="S11" i="2"/>
  <c r="Z12" i="2"/>
  <c r="AB10" i="2"/>
  <c r="C13" i="5" s="1"/>
  <c r="E13" i="5" s="1"/>
  <c r="D13" i="2"/>
  <c r="N13" i="2" s="1"/>
  <c r="G13" i="2"/>
  <c r="Q13" i="2" s="1"/>
  <c r="E13" i="2"/>
  <c r="O13" i="2" s="1"/>
  <c r="F13" i="2"/>
  <c r="P13" i="2" s="1"/>
  <c r="H13" i="2"/>
  <c r="R13" i="2" s="1"/>
  <c r="A15" i="2"/>
  <c r="B14" i="2"/>
  <c r="C14" i="2" s="1"/>
  <c r="G12" i="5" l="1"/>
  <c r="F12" i="5"/>
  <c r="F13" i="5"/>
  <c r="G13" i="5"/>
  <c r="D15" i="5"/>
  <c r="D17" i="4"/>
  <c r="F17" i="4" s="1"/>
  <c r="E17" i="4"/>
  <c r="J14" i="4"/>
  <c r="K14" i="4"/>
  <c r="H16" i="4"/>
  <c r="G16" i="4"/>
  <c r="C18" i="4"/>
  <c r="AB11" i="2"/>
  <c r="Y13" i="2"/>
  <c r="V13" i="2"/>
  <c r="W13" i="2"/>
  <c r="AC10" i="2"/>
  <c r="AD10" i="2"/>
  <c r="S12" i="2"/>
  <c r="AA12" i="2"/>
  <c r="Z13" i="2"/>
  <c r="X13" i="2"/>
  <c r="E14" i="2"/>
  <c r="O14" i="2" s="1"/>
  <c r="D14" i="2"/>
  <c r="N14" i="2" s="1"/>
  <c r="H14" i="2"/>
  <c r="R14" i="2" s="1"/>
  <c r="F14" i="2"/>
  <c r="P14" i="2" s="1"/>
  <c r="G14" i="2"/>
  <c r="Q14" i="2" s="1"/>
  <c r="A16" i="2"/>
  <c r="B15" i="2"/>
  <c r="C15" i="2" s="1"/>
  <c r="AD11" i="2" l="1"/>
  <c r="C14" i="5"/>
  <c r="E14" i="5" s="1"/>
  <c r="J15" i="4"/>
  <c r="K15" i="4"/>
  <c r="G17" i="4"/>
  <c r="H17" i="4"/>
  <c r="D18" i="4"/>
  <c r="F18" i="4" s="1"/>
  <c r="E18" i="4"/>
  <c r="C19" i="4"/>
  <c r="AC11" i="2"/>
  <c r="S13" i="2"/>
  <c r="Y14" i="2"/>
  <c r="X14" i="2"/>
  <c r="Z14" i="2"/>
  <c r="V14" i="2"/>
  <c r="AA13" i="2"/>
  <c r="W14" i="2"/>
  <c r="AB12" i="2"/>
  <c r="C15" i="5" s="1"/>
  <c r="E15" i="5" s="1"/>
  <c r="G15" i="2"/>
  <c r="Q15" i="2" s="1"/>
  <c r="E15" i="2"/>
  <c r="O15" i="2" s="1"/>
  <c r="F15" i="2"/>
  <c r="P15" i="2" s="1"/>
  <c r="H15" i="2"/>
  <c r="R15" i="2" s="1"/>
  <c r="D15" i="2"/>
  <c r="N15" i="2" s="1"/>
  <c r="A17" i="2"/>
  <c r="B16" i="2"/>
  <c r="C16" i="2" s="1"/>
  <c r="J16" i="4" l="1"/>
  <c r="D16" i="5"/>
  <c r="G14" i="5"/>
  <c r="F14" i="5"/>
  <c r="G15" i="5"/>
  <c r="F15" i="5"/>
  <c r="K16" i="4"/>
  <c r="H18" i="4"/>
  <c r="G18" i="4"/>
  <c r="E19" i="4"/>
  <c r="D19" i="4"/>
  <c r="F19" i="4" s="1"/>
  <c r="C20" i="4"/>
  <c r="AB13" i="2"/>
  <c r="AA14" i="2"/>
  <c r="Y15" i="2"/>
  <c r="W15" i="2"/>
  <c r="AD12" i="2"/>
  <c r="AC12" i="2"/>
  <c r="V15" i="2"/>
  <c r="Z15" i="2"/>
  <c r="X15" i="2"/>
  <c r="S14" i="2"/>
  <c r="D16" i="2"/>
  <c r="N16" i="2" s="1"/>
  <c r="G16" i="2"/>
  <c r="Q16" i="2" s="1"/>
  <c r="H16" i="2"/>
  <c r="R16" i="2" s="1"/>
  <c r="E16" i="2"/>
  <c r="O16" i="2" s="1"/>
  <c r="F16" i="2"/>
  <c r="P16" i="2" s="1"/>
  <c r="A18" i="2"/>
  <c r="B17" i="2"/>
  <c r="C17" i="2" s="1"/>
  <c r="J17" i="4" l="1"/>
  <c r="D17" i="5"/>
  <c r="AD13" i="2"/>
  <c r="C16" i="5"/>
  <c r="E16" i="5" s="1"/>
  <c r="K17" i="4"/>
  <c r="D20" i="4"/>
  <c r="F20" i="4" s="1"/>
  <c r="E20" i="4"/>
  <c r="H19" i="4"/>
  <c r="G19" i="4"/>
  <c r="C21" i="4"/>
  <c r="AB14" i="2"/>
  <c r="AC13" i="2"/>
  <c r="X16" i="2"/>
  <c r="Z16" i="2"/>
  <c r="Y16" i="2"/>
  <c r="S15" i="2"/>
  <c r="W16" i="2"/>
  <c r="V16" i="2"/>
  <c r="AA15" i="2"/>
  <c r="D17" i="2"/>
  <c r="N17" i="2" s="1"/>
  <c r="G17" i="2"/>
  <c r="Q17" i="2" s="1"/>
  <c r="F17" i="2"/>
  <c r="P17" i="2" s="1"/>
  <c r="H17" i="2"/>
  <c r="R17" i="2" s="1"/>
  <c r="E17" i="2"/>
  <c r="O17" i="2" s="1"/>
  <c r="A19" i="2"/>
  <c r="B18" i="2"/>
  <c r="C18" i="2" s="1"/>
  <c r="J18" i="4" l="1"/>
  <c r="D18" i="5"/>
  <c r="AD14" i="2"/>
  <c r="C17" i="5"/>
  <c r="E17" i="5" s="1"/>
  <c r="F16" i="5"/>
  <c r="G16" i="5"/>
  <c r="K18" i="4"/>
  <c r="D21" i="4"/>
  <c r="F21" i="4" s="1"/>
  <c r="E21" i="4"/>
  <c r="G20" i="4"/>
  <c r="H20" i="4"/>
  <c r="C22" i="4"/>
  <c r="AC14" i="2"/>
  <c r="S16" i="2"/>
  <c r="AA16" i="2"/>
  <c r="Z17" i="2"/>
  <c r="V17" i="2"/>
  <c r="W17" i="2"/>
  <c r="X17" i="2"/>
  <c r="Y17" i="2"/>
  <c r="AB15" i="2"/>
  <c r="C18" i="5" s="1"/>
  <c r="E18" i="5" s="1"/>
  <c r="D18" i="2"/>
  <c r="N18" i="2" s="1"/>
  <c r="G18" i="2"/>
  <c r="Q18" i="2" s="1"/>
  <c r="H18" i="2"/>
  <c r="R18" i="2" s="1"/>
  <c r="F18" i="2"/>
  <c r="P18" i="2" s="1"/>
  <c r="E18" i="2"/>
  <c r="O18" i="2" s="1"/>
  <c r="A20" i="2"/>
  <c r="B19" i="2"/>
  <c r="C19" i="2" s="1"/>
  <c r="D20" i="5" l="1"/>
  <c r="J19" i="4"/>
  <c r="D19" i="5"/>
  <c r="G18" i="5"/>
  <c r="F18" i="5"/>
  <c r="F17" i="5"/>
  <c r="G17" i="5"/>
  <c r="K19" i="4"/>
  <c r="D22" i="4"/>
  <c r="F22" i="4" s="1"/>
  <c r="E22" i="4"/>
  <c r="G21" i="4"/>
  <c r="H21" i="4"/>
  <c r="C23" i="4"/>
  <c r="AB16" i="2"/>
  <c r="Y18" i="2"/>
  <c r="S17" i="2"/>
  <c r="Z18" i="2"/>
  <c r="AA17" i="2"/>
  <c r="AD15" i="2"/>
  <c r="AC15" i="2"/>
  <c r="W18" i="2"/>
  <c r="V18" i="2"/>
  <c r="X18" i="2"/>
  <c r="G19" i="2"/>
  <c r="Q19" i="2" s="1"/>
  <c r="F19" i="2"/>
  <c r="P19" i="2" s="1"/>
  <c r="E19" i="2"/>
  <c r="O19" i="2" s="1"/>
  <c r="D19" i="2"/>
  <c r="N19" i="2" s="1"/>
  <c r="H19" i="2"/>
  <c r="R19" i="2" s="1"/>
  <c r="A21" i="2"/>
  <c r="B20" i="2"/>
  <c r="C20" i="2" s="1"/>
  <c r="J20" i="4" l="1"/>
  <c r="K20" i="4"/>
  <c r="AC16" i="2"/>
  <c r="C19" i="5"/>
  <c r="E19" i="5" s="1"/>
  <c r="D23" i="4"/>
  <c r="F23" i="4" s="1"/>
  <c r="E23" i="4"/>
  <c r="G22" i="4"/>
  <c r="H22" i="4"/>
  <c r="C24" i="4"/>
  <c r="AD16" i="2"/>
  <c r="AA18" i="2"/>
  <c r="S18" i="2"/>
  <c r="Z19" i="2"/>
  <c r="V19" i="2"/>
  <c r="AB17" i="2"/>
  <c r="C20" i="5" s="1"/>
  <c r="E20" i="5" s="1"/>
  <c r="X19" i="2"/>
  <c r="Y19" i="2"/>
  <c r="W19" i="2"/>
  <c r="D20" i="2"/>
  <c r="N20" i="2" s="1"/>
  <c r="E20" i="2"/>
  <c r="O20" i="2" s="1"/>
  <c r="G20" i="2"/>
  <c r="Q20" i="2" s="1"/>
  <c r="H20" i="2"/>
  <c r="R20" i="2" s="1"/>
  <c r="F20" i="2"/>
  <c r="P20" i="2" s="1"/>
  <c r="A22" i="2"/>
  <c r="B21" i="2"/>
  <c r="C21" i="2" s="1"/>
  <c r="J21" i="4" l="1"/>
  <c r="D21" i="5"/>
  <c r="F20" i="5"/>
  <c r="G20" i="5"/>
  <c r="G19" i="5"/>
  <c r="F19" i="5"/>
  <c r="K21" i="4"/>
  <c r="D24" i="4"/>
  <c r="F24" i="4" s="1"/>
  <c r="E24" i="4"/>
  <c r="G23" i="4"/>
  <c r="H23" i="4"/>
  <c r="C25" i="4"/>
  <c r="AB18" i="2"/>
  <c r="AC17" i="2"/>
  <c r="AD17" i="2"/>
  <c r="W20" i="2"/>
  <c r="S19" i="2"/>
  <c r="V20" i="2"/>
  <c r="AA19" i="2"/>
  <c r="Z20" i="2"/>
  <c r="X20" i="2"/>
  <c r="Y20" i="2"/>
  <c r="D21" i="2"/>
  <c r="N21" i="2" s="1"/>
  <c r="G21" i="2"/>
  <c r="Q21" i="2" s="1"/>
  <c r="H21" i="2"/>
  <c r="R21" i="2" s="1"/>
  <c r="E21" i="2"/>
  <c r="O21" i="2" s="1"/>
  <c r="F21" i="2"/>
  <c r="P21" i="2" s="1"/>
  <c r="A23" i="2"/>
  <c r="B22" i="2"/>
  <c r="C22" i="2" s="1"/>
  <c r="J22" i="4" l="1"/>
  <c r="D22" i="5"/>
  <c r="AC18" i="2"/>
  <c r="C21" i="5"/>
  <c r="E21" i="5" s="1"/>
  <c r="D23" i="5"/>
  <c r="K22" i="4"/>
  <c r="D25" i="4"/>
  <c r="F25" i="4" s="1"/>
  <c r="E25" i="4"/>
  <c r="G24" i="4"/>
  <c r="H24" i="4"/>
  <c r="C26" i="4"/>
  <c r="AD18" i="2"/>
  <c r="S20" i="2"/>
  <c r="AA20" i="2"/>
  <c r="AB19" i="2"/>
  <c r="C22" i="5" s="1"/>
  <c r="W21" i="2"/>
  <c r="V21" i="2"/>
  <c r="Z21" i="2"/>
  <c r="X21" i="2"/>
  <c r="Y21" i="2"/>
  <c r="D22" i="2"/>
  <c r="N22" i="2" s="1"/>
  <c r="F22" i="2"/>
  <c r="P22" i="2" s="1"/>
  <c r="G22" i="2"/>
  <c r="Q22" i="2" s="1"/>
  <c r="H22" i="2"/>
  <c r="R22" i="2" s="1"/>
  <c r="E22" i="2"/>
  <c r="O22" i="2" s="1"/>
  <c r="A24" i="2"/>
  <c r="B23" i="2"/>
  <c r="C23" i="2" s="1"/>
  <c r="E22" i="5" l="1"/>
  <c r="G22" i="5" s="1"/>
  <c r="G21" i="5"/>
  <c r="F21" i="5"/>
  <c r="E26" i="4"/>
  <c r="D26" i="4"/>
  <c r="F26" i="4" s="1"/>
  <c r="G25" i="4"/>
  <c r="H25" i="4"/>
  <c r="K23" i="4"/>
  <c r="J23" i="4"/>
  <c r="C27" i="4"/>
  <c r="S21" i="2"/>
  <c r="X22" i="2"/>
  <c r="V22" i="2"/>
  <c r="AA21" i="2"/>
  <c r="AD19" i="2"/>
  <c r="AC19" i="2"/>
  <c r="Z22" i="2"/>
  <c r="W22" i="2"/>
  <c r="Y22" i="2"/>
  <c r="AB20" i="2"/>
  <c r="C23" i="5" s="1"/>
  <c r="E23" i="5" s="1"/>
  <c r="G23" i="2"/>
  <c r="Q23" i="2" s="1"/>
  <c r="E23" i="2"/>
  <c r="O23" i="2" s="1"/>
  <c r="F23" i="2"/>
  <c r="P23" i="2" s="1"/>
  <c r="H23" i="2"/>
  <c r="R23" i="2" s="1"/>
  <c r="D23" i="2"/>
  <c r="N23" i="2" s="1"/>
  <c r="A25" i="2"/>
  <c r="B24" i="2"/>
  <c r="C24" i="2" s="1"/>
  <c r="F22" i="5" l="1"/>
  <c r="J24" i="4"/>
  <c r="D24" i="5"/>
  <c r="D25" i="5"/>
  <c r="G23" i="5"/>
  <c r="F23" i="5"/>
  <c r="K24" i="4"/>
  <c r="E27" i="4"/>
  <c r="D27" i="4"/>
  <c r="F27" i="4" s="1"/>
  <c r="H26" i="4"/>
  <c r="G26" i="4"/>
  <c r="C28" i="4"/>
  <c r="AD20" i="2"/>
  <c r="AC20" i="2"/>
  <c r="V23" i="2"/>
  <c r="S22" i="2"/>
  <c r="Z23" i="2"/>
  <c r="AA22" i="2"/>
  <c r="W23" i="2"/>
  <c r="X23" i="2"/>
  <c r="Y23" i="2"/>
  <c r="AB21" i="2"/>
  <c r="C24" i="5" s="1"/>
  <c r="D24" i="2"/>
  <c r="N24" i="2" s="1"/>
  <c r="E24" i="2"/>
  <c r="O24" i="2" s="1"/>
  <c r="G24" i="2"/>
  <c r="Q24" i="2" s="1"/>
  <c r="H24" i="2"/>
  <c r="R24" i="2" s="1"/>
  <c r="F24" i="2"/>
  <c r="P24" i="2" s="1"/>
  <c r="A26" i="2"/>
  <c r="B25" i="2"/>
  <c r="C25" i="2" s="1"/>
  <c r="E24" i="5" l="1"/>
  <c r="F24" i="5" s="1"/>
  <c r="D28" i="4"/>
  <c r="F28" i="4" s="1"/>
  <c r="E28" i="4"/>
  <c r="J25" i="4"/>
  <c r="K25" i="4"/>
  <c r="H27" i="4"/>
  <c r="G27" i="4"/>
  <c r="C29" i="4"/>
  <c r="AD21" i="2"/>
  <c r="AC21" i="2"/>
  <c r="AB22" i="2"/>
  <c r="C25" i="5" s="1"/>
  <c r="E25" i="5" s="1"/>
  <c r="S23" i="2"/>
  <c r="AA23" i="2"/>
  <c r="X24" i="2"/>
  <c r="Y24" i="2"/>
  <c r="W24" i="2"/>
  <c r="Z24" i="2"/>
  <c r="V24" i="2"/>
  <c r="D25" i="2"/>
  <c r="N25" i="2" s="1"/>
  <c r="G25" i="2"/>
  <c r="Q25" i="2" s="1"/>
  <c r="H25" i="2"/>
  <c r="R25" i="2" s="1"/>
  <c r="E25" i="2"/>
  <c r="O25" i="2" s="1"/>
  <c r="F25" i="2"/>
  <c r="P25" i="2" s="1"/>
  <c r="A27" i="2"/>
  <c r="B26" i="2"/>
  <c r="C26" i="2" s="1"/>
  <c r="G24" i="5" l="1"/>
  <c r="J26" i="4"/>
  <c r="D26" i="5"/>
  <c r="G25" i="5"/>
  <c r="F25" i="5"/>
  <c r="K26" i="4"/>
  <c r="D27" i="5"/>
  <c r="D29" i="4"/>
  <c r="F29" i="4" s="1"/>
  <c r="E29" i="4"/>
  <c r="G28" i="4"/>
  <c r="H28" i="4"/>
  <c r="C30" i="4"/>
  <c r="S24" i="2"/>
  <c r="AB23" i="2"/>
  <c r="AA24" i="2"/>
  <c r="X25" i="2"/>
  <c r="W25" i="2"/>
  <c r="AD22" i="2"/>
  <c r="AC22" i="2"/>
  <c r="Z25" i="2"/>
  <c r="Y25" i="2"/>
  <c r="V25" i="2"/>
  <c r="D26" i="2"/>
  <c r="N26" i="2" s="1"/>
  <c r="E26" i="2"/>
  <c r="O26" i="2" s="1"/>
  <c r="F26" i="2"/>
  <c r="P26" i="2" s="1"/>
  <c r="G26" i="2"/>
  <c r="Q26" i="2" s="1"/>
  <c r="H26" i="2"/>
  <c r="R26" i="2" s="1"/>
  <c r="A28" i="2"/>
  <c r="B27" i="2"/>
  <c r="C27" i="2" s="1"/>
  <c r="D28" i="5" l="1"/>
  <c r="AD23" i="2"/>
  <c r="C26" i="5"/>
  <c r="E26" i="5" s="1"/>
  <c r="D30" i="4"/>
  <c r="F30" i="4" s="1"/>
  <c r="E30" i="4"/>
  <c r="G29" i="4"/>
  <c r="H29" i="4"/>
  <c r="J27" i="4"/>
  <c r="K27" i="4"/>
  <c r="C31" i="4"/>
  <c r="AC23" i="2"/>
  <c r="AB24" i="2"/>
  <c r="AA25" i="2"/>
  <c r="S25" i="2"/>
  <c r="Z26" i="2"/>
  <c r="X26" i="2"/>
  <c r="W26" i="2"/>
  <c r="V26" i="2"/>
  <c r="Y26" i="2"/>
  <c r="A29" i="2"/>
  <c r="B28" i="2"/>
  <c r="C28" i="2" s="1"/>
  <c r="G27" i="2"/>
  <c r="Q27" i="2" s="1"/>
  <c r="E27" i="2"/>
  <c r="O27" i="2" s="1"/>
  <c r="F27" i="2"/>
  <c r="P27" i="2" s="1"/>
  <c r="H27" i="2"/>
  <c r="R27" i="2" s="1"/>
  <c r="D27" i="2"/>
  <c r="N27" i="2" s="1"/>
  <c r="K28" i="4" l="1"/>
  <c r="J28" i="4"/>
  <c r="AD24" i="2"/>
  <c r="C27" i="5"/>
  <c r="E27" i="5" s="1"/>
  <c r="F26" i="5"/>
  <c r="G26" i="5"/>
  <c r="D29" i="5"/>
  <c r="D31" i="4"/>
  <c r="F31" i="4" s="1"/>
  <c r="E31" i="4"/>
  <c r="G30" i="4"/>
  <c r="H30" i="4"/>
  <c r="C32" i="4"/>
  <c r="AB25" i="2"/>
  <c r="AC24" i="2"/>
  <c r="S26" i="2"/>
  <c r="AA26" i="2"/>
  <c r="V27" i="2"/>
  <c r="Z27" i="2"/>
  <c r="X27" i="2"/>
  <c r="Y27" i="2"/>
  <c r="W27" i="2"/>
  <c r="D28" i="2"/>
  <c r="N28" i="2" s="1"/>
  <c r="H28" i="2"/>
  <c r="R28" i="2" s="1"/>
  <c r="G28" i="2"/>
  <c r="Q28" i="2" s="1"/>
  <c r="E28" i="2"/>
  <c r="O28" i="2" s="1"/>
  <c r="F28" i="2"/>
  <c r="P28" i="2" s="1"/>
  <c r="A30" i="2"/>
  <c r="B29" i="2"/>
  <c r="C29" i="2" s="1"/>
  <c r="G27" i="5" l="1"/>
  <c r="F27" i="5"/>
  <c r="AC25" i="2"/>
  <c r="C28" i="5"/>
  <c r="E28" i="5" s="1"/>
  <c r="D32" i="4"/>
  <c r="F32" i="4" s="1"/>
  <c r="E32" i="4"/>
  <c r="G31" i="4"/>
  <c r="H31" i="4"/>
  <c r="J29" i="4"/>
  <c r="K29" i="4"/>
  <c r="C33" i="4"/>
  <c r="AD25" i="2"/>
  <c r="AB26" i="2"/>
  <c r="W28" i="2"/>
  <c r="V28" i="2"/>
  <c r="Z28" i="2"/>
  <c r="X28" i="2"/>
  <c r="S27" i="2"/>
  <c r="Y28" i="2"/>
  <c r="AA27" i="2"/>
  <c r="D29" i="2"/>
  <c r="N29" i="2" s="1"/>
  <c r="G29" i="2"/>
  <c r="Q29" i="2" s="1"/>
  <c r="E29" i="2"/>
  <c r="O29" i="2" s="1"/>
  <c r="H29" i="2"/>
  <c r="R29" i="2" s="1"/>
  <c r="F29" i="2"/>
  <c r="P29" i="2" s="1"/>
  <c r="A31" i="2"/>
  <c r="B30" i="2"/>
  <c r="C30" i="2" s="1"/>
  <c r="J30" i="4" l="1"/>
  <c r="D30" i="5"/>
  <c r="AC26" i="2"/>
  <c r="C29" i="5"/>
  <c r="E29" i="5" s="1"/>
  <c r="G28" i="5"/>
  <c r="F28" i="5"/>
  <c r="D31" i="5"/>
  <c r="K30" i="4"/>
  <c r="D33" i="4"/>
  <c r="F33" i="4" s="1"/>
  <c r="E33" i="4"/>
  <c r="H32" i="4"/>
  <c r="G32" i="4"/>
  <c r="C34" i="4"/>
  <c r="AD26" i="2"/>
  <c r="AB27" i="2"/>
  <c r="V29" i="2"/>
  <c r="S28" i="2"/>
  <c r="AA28" i="2"/>
  <c r="W29" i="2"/>
  <c r="X29" i="2"/>
  <c r="Z29" i="2"/>
  <c r="Y29" i="2"/>
  <c r="A32" i="2"/>
  <c r="B31" i="2"/>
  <c r="C31" i="2" s="1"/>
  <c r="D30" i="2"/>
  <c r="N30" i="2" s="1"/>
  <c r="E30" i="2"/>
  <c r="O30" i="2" s="1"/>
  <c r="F30" i="2"/>
  <c r="P30" i="2" s="1"/>
  <c r="G30" i="2"/>
  <c r="Q30" i="2" s="1"/>
  <c r="H30" i="2"/>
  <c r="R30" i="2" s="1"/>
  <c r="AC27" i="2" l="1"/>
  <c r="C30" i="5"/>
  <c r="E30" i="5" s="1"/>
  <c r="G29" i="5"/>
  <c r="F29" i="5"/>
  <c r="D32" i="5"/>
  <c r="D34" i="4"/>
  <c r="F34" i="4" s="1"/>
  <c r="E34" i="4"/>
  <c r="G33" i="4"/>
  <c r="H33" i="4"/>
  <c r="J31" i="4"/>
  <c r="K31" i="4"/>
  <c r="C35" i="4"/>
  <c r="AD27" i="2"/>
  <c r="Z30" i="2"/>
  <c r="Y30" i="2"/>
  <c r="AB28" i="2"/>
  <c r="C31" i="5" s="1"/>
  <c r="E31" i="5" s="1"/>
  <c r="W30" i="2"/>
  <c r="V30" i="2"/>
  <c r="S29" i="2"/>
  <c r="X30" i="2"/>
  <c r="AA29" i="2"/>
  <c r="E31" i="2"/>
  <c r="O31" i="2" s="1"/>
  <c r="F31" i="2"/>
  <c r="P31" i="2" s="1"/>
  <c r="G31" i="2"/>
  <c r="Q31" i="2" s="1"/>
  <c r="H31" i="2"/>
  <c r="R31" i="2" s="1"/>
  <c r="D31" i="2"/>
  <c r="N31" i="2" s="1"/>
  <c r="A33" i="2"/>
  <c r="B32" i="2"/>
  <c r="C32" i="2" s="1"/>
  <c r="D33" i="5" l="1"/>
  <c r="G31" i="5"/>
  <c r="F31" i="5"/>
  <c r="F30" i="5"/>
  <c r="G30" i="5"/>
  <c r="E35" i="4"/>
  <c r="D35" i="4"/>
  <c r="F35" i="4" s="1"/>
  <c r="J32" i="4"/>
  <c r="K32" i="4"/>
  <c r="H34" i="4"/>
  <c r="G34" i="4"/>
  <c r="C36" i="4"/>
  <c r="AB29" i="2"/>
  <c r="AA30" i="2"/>
  <c r="X31" i="2"/>
  <c r="AC28" i="2"/>
  <c r="AD28" i="2"/>
  <c r="W31" i="2"/>
  <c r="V31" i="2"/>
  <c r="Z31" i="2"/>
  <c r="Y31" i="2"/>
  <c r="S30" i="2"/>
  <c r="D32" i="2"/>
  <c r="N32" i="2" s="1"/>
  <c r="G32" i="2"/>
  <c r="Q32" i="2" s="1"/>
  <c r="E32" i="2"/>
  <c r="O32" i="2" s="1"/>
  <c r="H32" i="2"/>
  <c r="R32" i="2" s="1"/>
  <c r="F32" i="2"/>
  <c r="P32" i="2" s="1"/>
  <c r="A34" i="2"/>
  <c r="B33" i="2"/>
  <c r="C33" i="2" s="1"/>
  <c r="K33" i="4" l="1"/>
  <c r="J33" i="4"/>
  <c r="AC29" i="2"/>
  <c r="C32" i="5"/>
  <c r="E32" i="5" s="1"/>
  <c r="D34" i="5"/>
  <c r="H35" i="4"/>
  <c r="G35" i="4"/>
  <c r="D36" i="4"/>
  <c r="F36" i="4" s="1"/>
  <c r="E36" i="4"/>
  <c r="C37" i="4"/>
  <c r="AB30" i="2"/>
  <c r="AD29" i="2"/>
  <c r="S31" i="2"/>
  <c r="AA31" i="2"/>
  <c r="Z32" i="2"/>
  <c r="W32" i="2"/>
  <c r="Y32" i="2"/>
  <c r="X32" i="2"/>
  <c r="V32" i="2"/>
  <c r="A35" i="2"/>
  <c r="B34" i="2"/>
  <c r="C34" i="2" s="1"/>
  <c r="D33" i="2"/>
  <c r="N33" i="2" s="1"/>
  <c r="G33" i="2"/>
  <c r="Q33" i="2" s="1"/>
  <c r="H33" i="2"/>
  <c r="R33" i="2" s="1"/>
  <c r="E33" i="2"/>
  <c r="O33" i="2" s="1"/>
  <c r="F33" i="2"/>
  <c r="P33" i="2" s="1"/>
  <c r="D35" i="5" l="1"/>
  <c r="F32" i="5"/>
  <c r="G32" i="5"/>
  <c r="AD30" i="2"/>
  <c r="C33" i="5"/>
  <c r="E33" i="5" s="1"/>
  <c r="D37" i="4"/>
  <c r="F37" i="4" s="1"/>
  <c r="E37" i="4"/>
  <c r="G36" i="4"/>
  <c r="H36" i="4"/>
  <c r="J34" i="4"/>
  <c r="K34" i="4"/>
  <c r="C38" i="4"/>
  <c r="AC30" i="2"/>
  <c r="AB31" i="2"/>
  <c r="S32" i="2"/>
  <c r="W33" i="2"/>
  <c r="AA32" i="2"/>
  <c r="X33" i="2"/>
  <c r="Y33" i="2"/>
  <c r="Z33" i="2"/>
  <c r="V33" i="2"/>
  <c r="D34" i="2"/>
  <c r="N34" i="2" s="1"/>
  <c r="E34" i="2"/>
  <c r="O34" i="2" s="1"/>
  <c r="F34" i="2"/>
  <c r="P34" i="2" s="1"/>
  <c r="G34" i="2"/>
  <c r="Q34" i="2" s="1"/>
  <c r="H34" i="2"/>
  <c r="R34" i="2" s="1"/>
  <c r="A36" i="2"/>
  <c r="B35" i="2"/>
  <c r="C35" i="2" s="1"/>
  <c r="K35" i="4" l="1"/>
  <c r="J35" i="4"/>
  <c r="AD31" i="2"/>
  <c r="C34" i="5"/>
  <c r="E34" i="5" s="1"/>
  <c r="F33" i="5"/>
  <c r="G33" i="5"/>
  <c r="E38" i="4"/>
  <c r="D38" i="4"/>
  <c r="F38" i="4" s="1"/>
  <c r="G37" i="4"/>
  <c r="H37" i="4"/>
  <c r="C39" i="4"/>
  <c r="AC31" i="2"/>
  <c r="S33" i="2"/>
  <c r="V34" i="2"/>
  <c r="AA33" i="2"/>
  <c r="Z34" i="2"/>
  <c r="Y34" i="2"/>
  <c r="X34" i="2"/>
  <c r="W34" i="2"/>
  <c r="AB32" i="2"/>
  <c r="C35" i="5" s="1"/>
  <c r="E35" i="5" s="1"/>
  <c r="A37" i="2"/>
  <c r="B36" i="2"/>
  <c r="C36" i="2" s="1"/>
  <c r="E35" i="2"/>
  <c r="O35" i="2" s="1"/>
  <c r="D35" i="2"/>
  <c r="N35" i="2" s="1"/>
  <c r="F35" i="2"/>
  <c r="P35" i="2" s="1"/>
  <c r="H35" i="2"/>
  <c r="R35" i="2" s="1"/>
  <c r="G35" i="2"/>
  <c r="Q35" i="2" s="1"/>
  <c r="J36" i="4" l="1"/>
  <c r="D36" i="5"/>
  <c r="G34" i="5"/>
  <c r="F34" i="5"/>
  <c r="G35" i="5"/>
  <c r="F35" i="5"/>
  <c r="K36" i="4"/>
  <c r="E39" i="4"/>
  <c r="D39" i="4"/>
  <c r="F39" i="4" s="1"/>
  <c r="G38" i="4"/>
  <c r="H38" i="4"/>
  <c r="C40" i="4"/>
  <c r="AB33" i="2"/>
  <c r="Z35" i="2"/>
  <c r="X35" i="2"/>
  <c r="Y35" i="2"/>
  <c r="V35" i="2"/>
  <c r="S34" i="2"/>
  <c r="AD32" i="2"/>
  <c r="AC32" i="2"/>
  <c r="W35" i="2"/>
  <c r="AA34" i="2"/>
  <c r="D36" i="2"/>
  <c r="N36" i="2" s="1"/>
  <c r="E36" i="2"/>
  <c r="O36" i="2" s="1"/>
  <c r="G36" i="2"/>
  <c r="Q36" i="2" s="1"/>
  <c r="H36" i="2"/>
  <c r="R36" i="2" s="1"/>
  <c r="F36" i="2"/>
  <c r="P36" i="2" s="1"/>
  <c r="A38" i="2"/>
  <c r="B37" i="2"/>
  <c r="C37" i="2" s="1"/>
  <c r="J37" i="4" l="1"/>
  <c r="D37" i="5"/>
  <c r="AC33" i="2"/>
  <c r="C36" i="5"/>
  <c r="E36" i="5" s="1"/>
  <c r="K37" i="4"/>
  <c r="D40" i="4"/>
  <c r="F40" i="4" s="1"/>
  <c r="E40" i="4"/>
  <c r="G39" i="4"/>
  <c r="H39" i="4"/>
  <c r="C41" i="4"/>
  <c r="AD33" i="2"/>
  <c r="Z36" i="2"/>
  <c r="Y36" i="2"/>
  <c r="AB34" i="2"/>
  <c r="C37" i="5" s="1"/>
  <c r="E37" i="5" s="1"/>
  <c r="W36" i="2"/>
  <c r="S35" i="2"/>
  <c r="X36" i="2"/>
  <c r="V36" i="2"/>
  <c r="AA35" i="2"/>
  <c r="A39" i="2"/>
  <c r="B38" i="2"/>
  <c r="C38" i="2" s="1"/>
  <c r="D37" i="2"/>
  <c r="N37" i="2" s="1"/>
  <c r="G37" i="2"/>
  <c r="Q37" i="2" s="1"/>
  <c r="F37" i="2"/>
  <c r="P37" i="2" s="1"/>
  <c r="H37" i="2"/>
  <c r="R37" i="2" s="1"/>
  <c r="E37" i="2"/>
  <c r="O37" i="2" s="1"/>
  <c r="J38" i="4" l="1"/>
  <c r="D38" i="5"/>
  <c r="F37" i="5"/>
  <c r="G37" i="5"/>
  <c r="G36" i="5"/>
  <c r="F36" i="5"/>
  <c r="K38" i="4"/>
  <c r="D39" i="5"/>
  <c r="D41" i="4"/>
  <c r="F41" i="4" s="1"/>
  <c r="E41" i="4"/>
  <c r="G40" i="4"/>
  <c r="H40" i="4"/>
  <c r="C42" i="4"/>
  <c r="AB35" i="2"/>
  <c r="C38" i="5" s="1"/>
  <c r="E38" i="5" s="1"/>
  <c r="W37" i="2"/>
  <c r="AC34" i="2"/>
  <c r="AD34" i="2"/>
  <c r="AA36" i="2"/>
  <c r="Z37" i="2"/>
  <c r="X37" i="2"/>
  <c r="Y37" i="2"/>
  <c r="S36" i="2"/>
  <c r="V37" i="2"/>
  <c r="D38" i="2"/>
  <c r="N38" i="2" s="1"/>
  <c r="E38" i="2"/>
  <c r="O38" i="2" s="1"/>
  <c r="F38" i="2"/>
  <c r="P38" i="2" s="1"/>
  <c r="G38" i="2"/>
  <c r="Q38" i="2" s="1"/>
  <c r="H38" i="2"/>
  <c r="R38" i="2" s="1"/>
  <c r="A40" i="2"/>
  <c r="B39" i="2"/>
  <c r="C39" i="2" s="1"/>
  <c r="G38" i="5" l="1"/>
  <c r="F38" i="5"/>
  <c r="E42" i="4"/>
  <c r="D42" i="4"/>
  <c r="F42" i="4" s="1"/>
  <c r="K39" i="4"/>
  <c r="J39" i="4"/>
  <c r="G41" i="4"/>
  <c r="H41" i="4"/>
  <c r="C43" i="4"/>
  <c r="S37" i="2"/>
  <c r="AA37" i="2"/>
  <c r="Y38" i="2"/>
  <c r="AB36" i="2"/>
  <c r="C39" i="5" s="1"/>
  <c r="E39" i="5" s="1"/>
  <c r="Z38" i="2"/>
  <c r="X38" i="2"/>
  <c r="W38" i="2"/>
  <c r="V38" i="2"/>
  <c r="AD35" i="2"/>
  <c r="AC35" i="2"/>
  <c r="E39" i="2"/>
  <c r="O39" i="2" s="1"/>
  <c r="D39" i="2"/>
  <c r="N39" i="2" s="1"/>
  <c r="F39" i="2"/>
  <c r="P39" i="2" s="1"/>
  <c r="G39" i="2"/>
  <c r="Q39" i="2" s="1"/>
  <c r="H39" i="2"/>
  <c r="R39" i="2" s="1"/>
  <c r="A41" i="2"/>
  <c r="B40" i="2"/>
  <c r="C40" i="2" s="1"/>
  <c r="J40" i="4" l="1"/>
  <c r="D40" i="5"/>
  <c r="G39" i="5"/>
  <c r="F39" i="5"/>
  <c r="D41" i="5"/>
  <c r="K40" i="4"/>
  <c r="E43" i="4"/>
  <c r="D43" i="4"/>
  <c r="F43" i="4" s="1"/>
  <c r="H42" i="4"/>
  <c r="G42" i="4"/>
  <c r="C44" i="4"/>
  <c r="AB37" i="2"/>
  <c r="S38" i="2"/>
  <c r="Y39" i="2"/>
  <c r="W39" i="2"/>
  <c r="AD36" i="2"/>
  <c r="AC36" i="2"/>
  <c r="AA38" i="2"/>
  <c r="X39" i="2"/>
  <c r="Z39" i="2"/>
  <c r="V39" i="2"/>
  <c r="A42" i="2"/>
  <c r="B41" i="2"/>
  <c r="C41" i="2" s="1"/>
  <c r="D40" i="2"/>
  <c r="N40" i="2" s="1"/>
  <c r="E40" i="2"/>
  <c r="O40" i="2" s="1"/>
  <c r="G40" i="2"/>
  <c r="Q40" i="2" s="1"/>
  <c r="H40" i="2"/>
  <c r="R40" i="2" s="1"/>
  <c r="F40" i="2"/>
  <c r="P40" i="2" s="1"/>
  <c r="AD37" i="2" l="1"/>
  <c r="C40" i="5"/>
  <c r="E40" i="5" s="1"/>
  <c r="D42" i="5"/>
  <c r="D44" i="4"/>
  <c r="F44" i="4" s="1"/>
  <c r="E44" i="4"/>
  <c r="J41" i="4"/>
  <c r="K41" i="4"/>
  <c r="H43" i="4"/>
  <c r="G43" i="4"/>
  <c r="C45" i="4"/>
  <c r="AC37" i="2"/>
  <c r="S39" i="2"/>
  <c r="AB38" i="2"/>
  <c r="AA39" i="2"/>
  <c r="X40" i="2"/>
  <c r="Z40" i="2"/>
  <c r="V40" i="2"/>
  <c r="W40" i="2"/>
  <c r="Y40" i="2"/>
  <c r="D41" i="2"/>
  <c r="N41" i="2" s="1"/>
  <c r="G41" i="2"/>
  <c r="Q41" i="2" s="1"/>
  <c r="F41" i="2"/>
  <c r="P41" i="2" s="1"/>
  <c r="E41" i="2"/>
  <c r="O41" i="2" s="1"/>
  <c r="H41" i="2"/>
  <c r="R41" i="2" s="1"/>
  <c r="A43" i="2"/>
  <c r="B42" i="2"/>
  <c r="C42" i="2" s="1"/>
  <c r="AD38" i="2" l="1"/>
  <c r="C41" i="5"/>
  <c r="E41" i="5" s="1"/>
  <c r="F40" i="5"/>
  <c r="G40" i="5"/>
  <c r="J42" i="4"/>
  <c r="K42" i="4"/>
  <c r="D45" i="4"/>
  <c r="F45" i="4" s="1"/>
  <c r="E45" i="4"/>
  <c r="G44" i="4"/>
  <c r="H44" i="4"/>
  <c r="C46" i="4"/>
  <c r="AB39" i="2"/>
  <c r="AC38" i="2"/>
  <c r="V41" i="2"/>
  <c r="Z41" i="2"/>
  <c r="W41" i="2"/>
  <c r="S40" i="2"/>
  <c r="X41" i="2"/>
  <c r="Y41" i="2"/>
  <c r="AA40" i="2"/>
  <c r="D42" i="2"/>
  <c r="N42" i="2" s="1"/>
  <c r="F42" i="2"/>
  <c r="P42" i="2" s="1"/>
  <c r="G42" i="2"/>
  <c r="Q42" i="2" s="1"/>
  <c r="H42" i="2"/>
  <c r="R42" i="2" s="1"/>
  <c r="E42" i="2"/>
  <c r="O42" i="2" s="1"/>
  <c r="A44" i="2"/>
  <c r="B43" i="2"/>
  <c r="C43" i="2" s="1"/>
  <c r="J43" i="4" l="1"/>
  <c r="D43" i="5"/>
  <c r="AD39" i="2"/>
  <c r="C42" i="5"/>
  <c r="E42" i="5" s="1"/>
  <c r="G41" i="5"/>
  <c r="F41" i="5"/>
  <c r="K43" i="4"/>
  <c r="G45" i="4"/>
  <c r="H45" i="4"/>
  <c r="E46" i="4"/>
  <c r="D46" i="4"/>
  <c r="F46" i="4" s="1"/>
  <c r="C47" i="4"/>
  <c r="AC39" i="2"/>
  <c r="V42" i="2"/>
  <c r="S41" i="2"/>
  <c r="Z42" i="2"/>
  <c r="AA41" i="2"/>
  <c r="W42" i="2"/>
  <c r="Y42" i="2"/>
  <c r="X42" i="2"/>
  <c r="AB40" i="2"/>
  <c r="C43" i="5" s="1"/>
  <c r="E43" i="5" s="1"/>
  <c r="E43" i="2"/>
  <c r="O43" i="2" s="1"/>
  <c r="D43" i="2"/>
  <c r="N43" i="2" s="1"/>
  <c r="F43" i="2"/>
  <c r="P43" i="2" s="1"/>
  <c r="G43" i="2"/>
  <c r="Q43" i="2" s="1"/>
  <c r="H43" i="2"/>
  <c r="R43" i="2" s="1"/>
  <c r="A45" i="2"/>
  <c r="B44" i="2"/>
  <c r="C44" i="2" s="1"/>
  <c r="J44" i="4" l="1"/>
  <c r="D44" i="5"/>
  <c r="D45" i="5"/>
  <c r="G43" i="5"/>
  <c r="F43" i="5"/>
  <c r="F42" i="5"/>
  <c r="G42" i="5"/>
  <c r="K44" i="4"/>
  <c r="D47" i="4"/>
  <c r="F47" i="4" s="1"/>
  <c r="E47" i="4"/>
  <c r="G46" i="4"/>
  <c r="H46" i="4"/>
  <c r="C48" i="4"/>
  <c r="AB41" i="2"/>
  <c r="Z43" i="2"/>
  <c r="W43" i="2"/>
  <c r="V43" i="2"/>
  <c r="AC40" i="2"/>
  <c r="AD40" i="2"/>
  <c r="S42" i="2"/>
  <c r="Y43" i="2"/>
  <c r="X43" i="2"/>
  <c r="AA42" i="2"/>
  <c r="D44" i="2"/>
  <c r="N44" i="2" s="1"/>
  <c r="E44" i="2"/>
  <c r="O44" i="2" s="1"/>
  <c r="G44" i="2"/>
  <c r="Q44" i="2" s="1"/>
  <c r="H44" i="2"/>
  <c r="R44" i="2" s="1"/>
  <c r="F44" i="2"/>
  <c r="P44" i="2" s="1"/>
  <c r="A46" i="2"/>
  <c r="B45" i="2"/>
  <c r="C45" i="2" s="1"/>
  <c r="J45" i="4" l="1"/>
  <c r="K45" i="4"/>
  <c r="AC41" i="2"/>
  <c r="C44" i="5"/>
  <c r="E44" i="5" s="1"/>
  <c r="D48" i="4"/>
  <c r="F48" i="4" s="1"/>
  <c r="E48" i="4"/>
  <c r="G47" i="4"/>
  <c r="H47" i="4"/>
  <c r="C49" i="4"/>
  <c r="AD41" i="2"/>
  <c r="AA43" i="2"/>
  <c r="AB42" i="2"/>
  <c r="X44" i="2"/>
  <c r="S43" i="2"/>
  <c r="Z44" i="2"/>
  <c r="Y44" i="2"/>
  <c r="W44" i="2"/>
  <c r="V44" i="2"/>
  <c r="A47" i="2"/>
  <c r="B46" i="2"/>
  <c r="C46" i="2" s="1"/>
  <c r="D45" i="2"/>
  <c r="N45" i="2" s="1"/>
  <c r="G45" i="2"/>
  <c r="Q45" i="2" s="1"/>
  <c r="F45" i="2"/>
  <c r="P45" i="2" s="1"/>
  <c r="E45" i="2"/>
  <c r="O45" i="2" s="1"/>
  <c r="H45" i="2"/>
  <c r="R45" i="2" s="1"/>
  <c r="J46" i="4" l="1"/>
  <c r="D46" i="5"/>
  <c r="D47" i="5"/>
  <c r="AC42" i="2"/>
  <c r="C45" i="5"/>
  <c r="E45" i="5" s="1"/>
  <c r="G44" i="5"/>
  <c r="F44" i="5"/>
  <c r="K46" i="4"/>
  <c r="D49" i="4"/>
  <c r="F49" i="4" s="1"/>
  <c r="E49" i="4"/>
  <c r="G48" i="4"/>
  <c r="H48" i="4"/>
  <c r="C50" i="4"/>
  <c r="AB43" i="2"/>
  <c r="AD42" i="2"/>
  <c r="S44" i="2"/>
  <c r="Z45" i="2"/>
  <c r="W45" i="2"/>
  <c r="X45" i="2"/>
  <c r="AA44" i="2"/>
  <c r="Y45" i="2"/>
  <c r="V45" i="2"/>
  <c r="D46" i="2"/>
  <c r="N46" i="2" s="1"/>
  <c r="E46" i="2"/>
  <c r="O46" i="2" s="1"/>
  <c r="F46" i="2"/>
  <c r="P46" i="2" s="1"/>
  <c r="G46" i="2"/>
  <c r="Q46" i="2" s="1"/>
  <c r="H46" i="2"/>
  <c r="R46" i="2" s="1"/>
  <c r="A48" i="2"/>
  <c r="B47" i="2"/>
  <c r="C47" i="2" s="1"/>
  <c r="G45" i="5" l="1"/>
  <c r="F45" i="5"/>
  <c r="AD43" i="2"/>
  <c r="C46" i="5"/>
  <c r="E46" i="5" s="1"/>
  <c r="D48" i="5"/>
  <c r="D50" i="4"/>
  <c r="F50" i="4" s="1"/>
  <c r="E50" i="4"/>
  <c r="K47" i="4"/>
  <c r="J47" i="4"/>
  <c r="G49" i="4"/>
  <c r="H49" i="4"/>
  <c r="C51" i="4"/>
  <c r="AC43" i="2"/>
  <c r="AB44" i="2"/>
  <c r="AA45" i="2"/>
  <c r="S45" i="2"/>
  <c r="Z46" i="2"/>
  <c r="Y46" i="2"/>
  <c r="X46" i="2"/>
  <c r="V46" i="2"/>
  <c r="W46" i="2"/>
  <c r="E47" i="2"/>
  <c r="O47" i="2" s="1"/>
  <c r="F47" i="2"/>
  <c r="P47" i="2" s="1"/>
  <c r="G47" i="2"/>
  <c r="Q47" i="2" s="1"/>
  <c r="H47" i="2"/>
  <c r="R47" i="2" s="1"/>
  <c r="D47" i="2"/>
  <c r="N47" i="2" s="1"/>
  <c r="A49" i="2"/>
  <c r="B48" i="2"/>
  <c r="C48" i="2" s="1"/>
  <c r="AD44" i="2" l="1"/>
  <c r="C47" i="5"/>
  <c r="E47" i="5" s="1"/>
  <c r="G46" i="5"/>
  <c r="F46" i="5"/>
  <c r="D49" i="5"/>
  <c r="J48" i="4"/>
  <c r="K48" i="4"/>
  <c r="E51" i="4"/>
  <c r="D51" i="4"/>
  <c r="F51" i="4" s="1"/>
  <c r="H50" i="4"/>
  <c r="G50" i="4"/>
  <c r="C52" i="4"/>
  <c r="AC44" i="2"/>
  <c r="S46" i="2"/>
  <c r="AB45" i="2"/>
  <c r="W47" i="2"/>
  <c r="X47" i="2"/>
  <c r="AA46" i="2"/>
  <c r="V47" i="2"/>
  <c r="Z47" i="2"/>
  <c r="Y47" i="2"/>
  <c r="D48" i="2"/>
  <c r="N48" i="2" s="1"/>
  <c r="E48" i="2"/>
  <c r="O48" i="2" s="1"/>
  <c r="G48" i="2"/>
  <c r="Q48" i="2" s="1"/>
  <c r="H48" i="2"/>
  <c r="R48" i="2" s="1"/>
  <c r="F48" i="2"/>
  <c r="P48" i="2" s="1"/>
  <c r="A50" i="2"/>
  <c r="B49" i="2"/>
  <c r="C49" i="2" s="1"/>
  <c r="AD45" i="2" l="1"/>
  <c r="C48" i="5"/>
  <c r="E48" i="5" s="1"/>
  <c r="G47" i="5"/>
  <c r="F47" i="5"/>
  <c r="D50" i="5"/>
  <c r="H51" i="4"/>
  <c r="G51" i="4"/>
  <c r="D52" i="4"/>
  <c r="F52" i="4" s="1"/>
  <c r="E52" i="4"/>
  <c r="J49" i="4"/>
  <c r="K49" i="4"/>
  <c r="C53" i="4"/>
  <c r="AC45" i="2"/>
  <c r="AB46" i="2"/>
  <c r="V48" i="2"/>
  <c r="X48" i="2"/>
  <c r="Z48" i="2"/>
  <c r="Y48" i="2"/>
  <c r="S47" i="2"/>
  <c r="W48" i="2"/>
  <c r="AA47" i="2"/>
  <c r="D49" i="2"/>
  <c r="N49" i="2" s="1"/>
  <c r="G49" i="2"/>
  <c r="Q49" i="2" s="1"/>
  <c r="H49" i="2"/>
  <c r="R49" i="2" s="1"/>
  <c r="F49" i="2"/>
  <c r="P49" i="2" s="1"/>
  <c r="E49" i="2"/>
  <c r="O49" i="2" s="1"/>
  <c r="A51" i="2"/>
  <c r="B50" i="2"/>
  <c r="C50" i="2" s="1"/>
  <c r="AD46" i="2" l="1"/>
  <c r="C49" i="5"/>
  <c r="E49" i="5" s="1"/>
  <c r="F48" i="5"/>
  <c r="G48" i="5"/>
  <c r="D51" i="5"/>
  <c r="G52" i="4"/>
  <c r="H52" i="4"/>
  <c r="J50" i="4"/>
  <c r="K50" i="4"/>
  <c r="D53" i="4"/>
  <c r="F53" i="4" s="1"/>
  <c r="E53" i="4"/>
  <c r="C54" i="4"/>
  <c r="AC46" i="2"/>
  <c r="S48" i="2"/>
  <c r="V49" i="2"/>
  <c r="AB47" i="2"/>
  <c r="C50" i="5" s="1"/>
  <c r="E50" i="5" s="1"/>
  <c r="AA48" i="2"/>
  <c r="W49" i="2"/>
  <c r="Z49" i="2"/>
  <c r="X49" i="2"/>
  <c r="Y49" i="2"/>
  <c r="D50" i="2"/>
  <c r="N50" i="2" s="1"/>
  <c r="F50" i="2"/>
  <c r="P50" i="2" s="1"/>
  <c r="E50" i="2"/>
  <c r="O50" i="2" s="1"/>
  <c r="G50" i="2"/>
  <c r="Q50" i="2" s="1"/>
  <c r="H50" i="2"/>
  <c r="R50" i="2" s="1"/>
  <c r="A52" i="2"/>
  <c r="B51" i="2"/>
  <c r="C51" i="2" s="1"/>
  <c r="F50" i="5" l="1"/>
  <c r="G50" i="5"/>
  <c r="F49" i="5"/>
  <c r="G49" i="5"/>
  <c r="J51" i="4"/>
  <c r="K51" i="4"/>
  <c r="G53" i="4"/>
  <c r="H53" i="4"/>
  <c r="E54" i="4"/>
  <c r="D54" i="4"/>
  <c r="F54" i="4" s="1"/>
  <c r="C55" i="4"/>
  <c r="AB48" i="2"/>
  <c r="W50" i="2"/>
  <c r="X50" i="2"/>
  <c r="V50" i="2"/>
  <c r="AD47" i="2"/>
  <c r="AC47" i="2"/>
  <c r="Z50" i="2"/>
  <c r="S49" i="2"/>
  <c r="Y50" i="2"/>
  <c r="AA49" i="2"/>
  <c r="E51" i="2"/>
  <c r="O51" i="2" s="1"/>
  <c r="F51" i="2"/>
  <c r="P51" i="2" s="1"/>
  <c r="G51" i="2"/>
  <c r="Q51" i="2" s="1"/>
  <c r="H51" i="2"/>
  <c r="R51" i="2" s="1"/>
  <c r="D51" i="2"/>
  <c r="N51" i="2" s="1"/>
  <c r="A53" i="2"/>
  <c r="B52" i="2"/>
  <c r="C52" i="2" s="1"/>
  <c r="J52" i="4" l="1"/>
  <c r="D52" i="5"/>
  <c r="D53" i="5"/>
  <c r="AC48" i="2"/>
  <c r="C51" i="5"/>
  <c r="E51" i="5" s="1"/>
  <c r="K52" i="4"/>
  <c r="G54" i="4"/>
  <c r="H54" i="4"/>
  <c r="E55" i="4"/>
  <c r="D55" i="4"/>
  <c r="F55" i="4" s="1"/>
  <c r="C56" i="4"/>
  <c r="AD48" i="2"/>
  <c r="AA50" i="2"/>
  <c r="S50" i="2"/>
  <c r="V51" i="2"/>
  <c r="Y51" i="2"/>
  <c r="AB49" i="2"/>
  <c r="C52" i="5" s="1"/>
  <c r="Z51" i="2"/>
  <c r="X51" i="2"/>
  <c r="W51" i="2"/>
  <c r="D52" i="2"/>
  <c r="N52" i="2" s="1"/>
  <c r="E52" i="2"/>
  <c r="O52" i="2" s="1"/>
  <c r="G52" i="2"/>
  <c r="Q52" i="2" s="1"/>
  <c r="H52" i="2"/>
  <c r="R52" i="2" s="1"/>
  <c r="F52" i="2"/>
  <c r="P52" i="2" s="1"/>
  <c r="A54" i="2"/>
  <c r="B53" i="2"/>
  <c r="C53" i="2" s="1"/>
  <c r="E52" i="5" l="1"/>
  <c r="G52" i="5" s="1"/>
  <c r="J53" i="4"/>
  <c r="K53" i="4"/>
  <c r="D54" i="5"/>
  <c r="G51" i="5"/>
  <c r="F51" i="5"/>
  <c r="D56" i="4"/>
  <c r="F56" i="4" s="1"/>
  <c r="E56" i="4"/>
  <c r="G55" i="4"/>
  <c r="H55" i="4"/>
  <c r="C57" i="4"/>
  <c r="AB50" i="2"/>
  <c r="Y52" i="2"/>
  <c r="W52" i="2"/>
  <c r="X52" i="2"/>
  <c r="AC49" i="2"/>
  <c r="AD49" i="2"/>
  <c r="V52" i="2"/>
  <c r="S51" i="2"/>
  <c r="AA51" i="2"/>
  <c r="Z52" i="2"/>
  <c r="D53" i="2"/>
  <c r="N53" i="2" s="1"/>
  <c r="G53" i="2"/>
  <c r="Q53" i="2" s="1"/>
  <c r="H53" i="2"/>
  <c r="R53" i="2" s="1"/>
  <c r="E53" i="2"/>
  <c r="O53" i="2" s="1"/>
  <c r="F53" i="2"/>
  <c r="P53" i="2" s="1"/>
  <c r="A55" i="2"/>
  <c r="B54" i="2"/>
  <c r="C54" i="2" s="1"/>
  <c r="F52" i="5" l="1"/>
  <c r="K54" i="4"/>
  <c r="J54" i="4"/>
  <c r="AC50" i="2"/>
  <c r="C53" i="5"/>
  <c r="E53" i="5" s="1"/>
  <c r="D57" i="4"/>
  <c r="F57" i="4" s="1"/>
  <c r="E57" i="4"/>
  <c r="H56" i="4"/>
  <c r="G56" i="4"/>
  <c r="C58" i="4"/>
  <c r="AD50" i="2"/>
  <c r="AB51" i="2"/>
  <c r="X53" i="2"/>
  <c r="W53" i="2"/>
  <c r="Z53" i="2"/>
  <c r="Y53" i="2"/>
  <c r="S52" i="2"/>
  <c r="V53" i="2"/>
  <c r="AA52" i="2"/>
  <c r="D54" i="2"/>
  <c r="N54" i="2" s="1"/>
  <c r="F54" i="2"/>
  <c r="P54" i="2" s="1"/>
  <c r="G54" i="2"/>
  <c r="Q54" i="2" s="1"/>
  <c r="H54" i="2"/>
  <c r="R54" i="2" s="1"/>
  <c r="E54" i="2"/>
  <c r="O54" i="2" s="1"/>
  <c r="A56" i="2"/>
  <c r="B55" i="2"/>
  <c r="C55" i="2" s="1"/>
  <c r="K55" i="4" l="1"/>
  <c r="D55" i="5"/>
  <c r="F53" i="5"/>
  <c r="G53" i="5"/>
  <c r="AC51" i="2"/>
  <c r="C54" i="5"/>
  <c r="E54" i="5" s="1"/>
  <c r="J55" i="4"/>
  <c r="E58" i="4"/>
  <c r="D58" i="4"/>
  <c r="F58" i="4" s="1"/>
  <c r="G57" i="4"/>
  <c r="H57" i="4"/>
  <c r="C59" i="4"/>
  <c r="AD51" i="2"/>
  <c r="S53" i="2"/>
  <c r="AA53" i="2"/>
  <c r="W54" i="2"/>
  <c r="V54" i="2"/>
  <c r="AB52" i="2"/>
  <c r="C55" i="5" s="1"/>
  <c r="Y54" i="2"/>
  <c r="Z54" i="2"/>
  <c r="X54" i="2"/>
  <c r="A57" i="2"/>
  <c r="B56" i="2"/>
  <c r="C56" i="2" s="1"/>
  <c r="E55" i="2"/>
  <c r="O55" i="2" s="1"/>
  <c r="G55" i="2"/>
  <c r="Q55" i="2" s="1"/>
  <c r="H55" i="2"/>
  <c r="R55" i="2" s="1"/>
  <c r="D55" i="2"/>
  <c r="N55" i="2" s="1"/>
  <c r="F55" i="2"/>
  <c r="P55" i="2" s="1"/>
  <c r="E55" i="5" l="1"/>
  <c r="G55" i="5" s="1"/>
  <c r="J56" i="4"/>
  <c r="D56" i="5"/>
  <c r="F54" i="5"/>
  <c r="G54" i="5"/>
  <c r="D57" i="5"/>
  <c r="K56" i="4"/>
  <c r="E59" i="4"/>
  <c r="D59" i="4"/>
  <c r="F59" i="4" s="1"/>
  <c r="H58" i="4"/>
  <c r="G58" i="4"/>
  <c r="C60" i="4"/>
  <c r="AB53" i="2"/>
  <c r="AD52" i="2"/>
  <c r="AC52" i="2"/>
  <c r="V55" i="2"/>
  <c r="X55" i="2"/>
  <c r="S54" i="2"/>
  <c r="AA54" i="2"/>
  <c r="Y55" i="2"/>
  <c r="Z55" i="2"/>
  <c r="W55" i="2"/>
  <c r="D56" i="2"/>
  <c r="N56" i="2" s="1"/>
  <c r="G56" i="2"/>
  <c r="Q56" i="2" s="1"/>
  <c r="H56" i="2"/>
  <c r="R56" i="2" s="1"/>
  <c r="E56" i="2"/>
  <c r="O56" i="2" s="1"/>
  <c r="F56" i="2"/>
  <c r="P56" i="2" s="1"/>
  <c r="A58" i="2"/>
  <c r="B57" i="2"/>
  <c r="C57" i="2" s="1"/>
  <c r="F55" i="5" l="1"/>
  <c r="AD53" i="2"/>
  <c r="C56" i="5"/>
  <c r="E56" i="5" s="1"/>
  <c r="D60" i="4"/>
  <c r="F60" i="4" s="1"/>
  <c r="E60" i="4"/>
  <c r="H59" i="4"/>
  <c r="G59" i="4"/>
  <c r="J57" i="4"/>
  <c r="K57" i="4"/>
  <c r="C61" i="4"/>
  <c r="AC53" i="2"/>
  <c r="AB54" i="2"/>
  <c r="V56" i="2"/>
  <c r="S55" i="2"/>
  <c r="AA55" i="2"/>
  <c r="X56" i="2"/>
  <c r="Z56" i="2"/>
  <c r="W56" i="2"/>
  <c r="Y56" i="2"/>
  <c r="D57" i="2"/>
  <c r="N57" i="2" s="1"/>
  <c r="G57" i="2"/>
  <c r="Q57" i="2" s="1"/>
  <c r="E57" i="2"/>
  <c r="O57" i="2" s="1"/>
  <c r="F57" i="2"/>
  <c r="P57" i="2" s="1"/>
  <c r="H57" i="2"/>
  <c r="R57" i="2" s="1"/>
  <c r="A59" i="2"/>
  <c r="B58" i="2"/>
  <c r="C58" i="2" s="1"/>
  <c r="J58" i="4" l="1"/>
  <c r="D58" i="5"/>
  <c r="AD54" i="2"/>
  <c r="C57" i="5"/>
  <c r="E57" i="5" s="1"/>
  <c r="G56" i="5"/>
  <c r="F56" i="5"/>
  <c r="K58" i="4"/>
  <c r="D61" i="4"/>
  <c r="F61" i="4" s="1"/>
  <c r="E61" i="4"/>
  <c r="G60" i="4"/>
  <c r="H60" i="4"/>
  <c r="C62" i="4"/>
  <c r="AC54" i="2"/>
  <c r="AB55" i="2"/>
  <c r="V57" i="2"/>
  <c r="Z57" i="2"/>
  <c r="X57" i="2"/>
  <c r="S56" i="2"/>
  <c r="W57" i="2"/>
  <c r="Y57" i="2"/>
  <c r="AA56" i="2"/>
  <c r="D58" i="2"/>
  <c r="N58" i="2" s="1"/>
  <c r="E58" i="2"/>
  <c r="O58" i="2" s="1"/>
  <c r="F58" i="2"/>
  <c r="P58" i="2" s="1"/>
  <c r="G58" i="2"/>
  <c r="Q58" i="2" s="1"/>
  <c r="H58" i="2"/>
  <c r="R58" i="2" s="1"/>
  <c r="A60" i="2"/>
  <c r="B59" i="2"/>
  <c r="C59" i="2" s="1"/>
  <c r="J59" i="4" l="1"/>
  <c r="D59" i="5"/>
  <c r="D60" i="5"/>
  <c r="AD55" i="2"/>
  <c r="C58" i="5"/>
  <c r="E58" i="5" s="1"/>
  <c r="F57" i="5"/>
  <c r="G57" i="5"/>
  <c r="K59" i="4"/>
  <c r="G61" i="4"/>
  <c r="H61" i="4"/>
  <c r="E62" i="4"/>
  <c r="D62" i="4"/>
  <c r="F62" i="4" s="1"/>
  <c r="C63" i="4"/>
  <c r="AB56" i="2"/>
  <c r="AC55" i="2"/>
  <c r="V58" i="2"/>
  <c r="W58" i="2"/>
  <c r="Z58" i="2"/>
  <c r="Y58" i="2"/>
  <c r="X58" i="2"/>
  <c r="S57" i="2"/>
  <c r="AA57" i="2"/>
  <c r="E59" i="2"/>
  <c r="O59" i="2" s="1"/>
  <c r="G59" i="2"/>
  <c r="Q59" i="2" s="1"/>
  <c r="H59" i="2"/>
  <c r="R59" i="2" s="1"/>
  <c r="D59" i="2"/>
  <c r="N59" i="2" s="1"/>
  <c r="F59" i="2"/>
  <c r="P59" i="2" s="1"/>
  <c r="A61" i="2"/>
  <c r="B60" i="2"/>
  <c r="C60" i="2" s="1"/>
  <c r="K60" i="4" l="1"/>
  <c r="J60" i="4"/>
  <c r="AD56" i="2"/>
  <c r="C59" i="5"/>
  <c r="E59" i="5" s="1"/>
  <c r="F58" i="5"/>
  <c r="G58" i="5"/>
  <c r="D63" i="4"/>
  <c r="F63" i="4" s="1"/>
  <c r="E63" i="4"/>
  <c r="G62" i="4"/>
  <c r="H62" i="4"/>
  <c r="C64" i="4"/>
  <c r="AC56" i="2"/>
  <c r="X59" i="2"/>
  <c r="W59" i="2"/>
  <c r="V59" i="2"/>
  <c r="AB57" i="2"/>
  <c r="C60" i="5" s="1"/>
  <c r="E60" i="5" s="1"/>
  <c r="Z59" i="2"/>
  <c r="S58" i="2"/>
  <c r="Y59" i="2"/>
  <c r="AA58" i="2"/>
  <c r="D60" i="2"/>
  <c r="N60" i="2" s="1"/>
  <c r="H60" i="2"/>
  <c r="R60" i="2" s="1"/>
  <c r="E60" i="2"/>
  <c r="O60" i="2" s="1"/>
  <c r="G60" i="2"/>
  <c r="Q60" i="2" s="1"/>
  <c r="F60" i="2"/>
  <c r="P60" i="2" s="1"/>
  <c r="A62" i="2"/>
  <c r="B61" i="2"/>
  <c r="C61" i="2" s="1"/>
  <c r="J61" i="4" l="1"/>
  <c r="D61" i="5"/>
  <c r="D62" i="5"/>
  <c r="G60" i="5"/>
  <c r="F60" i="5"/>
  <c r="F59" i="5"/>
  <c r="G59" i="5"/>
  <c r="K61" i="4"/>
  <c r="D64" i="4"/>
  <c r="F64" i="4" s="1"/>
  <c r="E64" i="4"/>
  <c r="G63" i="4"/>
  <c r="H63" i="4"/>
  <c r="C65" i="4"/>
  <c r="S59" i="2"/>
  <c r="AB58" i="2"/>
  <c r="Z60" i="2"/>
  <c r="V60" i="2"/>
  <c r="AC57" i="2"/>
  <c r="AD57" i="2"/>
  <c r="AA59" i="2"/>
  <c r="X60" i="2"/>
  <c r="Y60" i="2"/>
  <c r="W60" i="2"/>
  <c r="A63" i="2"/>
  <c r="B62" i="2"/>
  <c r="C62" i="2" s="1"/>
  <c r="G61" i="2"/>
  <c r="Q61" i="2" s="1"/>
  <c r="E61" i="2"/>
  <c r="O61" i="2" s="1"/>
  <c r="H61" i="2"/>
  <c r="R61" i="2" s="1"/>
  <c r="F61" i="2"/>
  <c r="P61" i="2" s="1"/>
  <c r="D61" i="2"/>
  <c r="N61" i="2" s="1"/>
  <c r="K62" i="4" l="1"/>
  <c r="J62" i="4"/>
  <c r="AC58" i="2"/>
  <c r="C61" i="5"/>
  <c r="E61" i="5" s="1"/>
  <c r="D65" i="4"/>
  <c r="F65" i="4" s="1"/>
  <c r="E65" i="4"/>
  <c r="G64" i="4"/>
  <c r="H64" i="4"/>
  <c r="C66" i="4"/>
  <c r="AB59" i="2"/>
  <c r="AD58" i="2"/>
  <c r="V61" i="2"/>
  <c r="X61" i="2"/>
  <c r="Z61" i="2"/>
  <c r="W61" i="2"/>
  <c r="S60" i="2"/>
  <c r="AA60" i="2"/>
  <c r="Y61" i="2"/>
  <c r="D62" i="2"/>
  <c r="N62" i="2" s="1"/>
  <c r="E62" i="2"/>
  <c r="O62" i="2" s="1"/>
  <c r="F62" i="2"/>
  <c r="P62" i="2" s="1"/>
  <c r="G62" i="2"/>
  <c r="Q62" i="2" s="1"/>
  <c r="H62" i="2"/>
  <c r="R62" i="2" s="1"/>
  <c r="A64" i="2"/>
  <c r="B63" i="2"/>
  <c r="C63" i="2" s="1"/>
  <c r="K63" i="4" l="1"/>
  <c r="D63" i="5"/>
  <c r="F61" i="5"/>
  <c r="G61" i="5"/>
  <c r="AC59" i="2"/>
  <c r="C62" i="5"/>
  <c r="E62" i="5" s="1"/>
  <c r="J63" i="4"/>
  <c r="D66" i="4"/>
  <c r="F66" i="4" s="1"/>
  <c r="E66" i="4"/>
  <c r="G65" i="4"/>
  <c r="H65" i="4"/>
  <c r="C67" i="4"/>
  <c r="AD59" i="2"/>
  <c r="S61" i="2"/>
  <c r="V62" i="2"/>
  <c r="AB60" i="2"/>
  <c r="C63" i="5" s="1"/>
  <c r="AA61" i="2"/>
  <c r="X62" i="2"/>
  <c r="Z62" i="2"/>
  <c r="Y62" i="2"/>
  <c r="W62" i="2"/>
  <c r="E63" i="2"/>
  <c r="O63" i="2" s="1"/>
  <c r="G63" i="2"/>
  <c r="Q63" i="2" s="1"/>
  <c r="F63" i="2"/>
  <c r="P63" i="2" s="1"/>
  <c r="H63" i="2"/>
  <c r="R63" i="2" s="1"/>
  <c r="D63" i="2"/>
  <c r="N63" i="2" s="1"/>
  <c r="A65" i="2"/>
  <c r="B64" i="2"/>
  <c r="C64" i="2" s="1"/>
  <c r="E63" i="5" l="1"/>
  <c r="G63" i="5" s="1"/>
  <c r="J64" i="4"/>
  <c r="D64" i="5"/>
  <c r="F62" i="5"/>
  <c r="G62" i="5"/>
  <c r="D65" i="5"/>
  <c r="K64" i="4"/>
  <c r="E67" i="4"/>
  <c r="D67" i="4"/>
  <c r="F67" i="4" s="1"/>
  <c r="H66" i="4"/>
  <c r="G66" i="4"/>
  <c r="C68" i="4"/>
  <c r="Z63" i="2"/>
  <c r="W63" i="2"/>
  <c r="Y63" i="2"/>
  <c r="AC60" i="2"/>
  <c r="AD60" i="2"/>
  <c r="S62" i="2"/>
  <c r="V63" i="2"/>
  <c r="AA62" i="2"/>
  <c r="X63" i="2"/>
  <c r="AB61" i="2"/>
  <c r="C64" i="5" s="1"/>
  <c r="D64" i="2"/>
  <c r="N64" i="2" s="1"/>
  <c r="E64" i="2"/>
  <c r="O64" i="2" s="1"/>
  <c r="G64" i="2"/>
  <c r="Q64" i="2" s="1"/>
  <c r="H64" i="2"/>
  <c r="R64" i="2" s="1"/>
  <c r="F64" i="2"/>
  <c r="P64" i="2" s="1"/>
  <c r="A66" i="2"/>
  <c r="B65" i="2"/>
  <c r="C65" i="2" s="1"/>
  <c r="F63" i="5" l="1"/>
  <c r="E64" i="5"/>
  <c r="G64" i="5" s="1"/>
  <c r="D66" i="5"/>
  <c r="D68" i="4"/>
  <c r="F68" i="4" s="1"/>
  <c r="E68" i="4"/>
  <c r="J65" i="4"/>
  <c r="K65" i="4"/>
  <c r="H67" i="4"/>
  <c r="G67" i="4"/>
  <c r="C69" i="4"/>
  <c r="S63" i="2"/>
  <c r="AC61" i="2"/>
  <c r="AD61" i="2"/>
  <c r="Y64" i="2"/>
  <c r="X64" i="2"/>
  <c r="Z64" i="2"/>
  <c r="W64" i="2"/>
  <c r="AA63" i="2"/>
  <c r="V64" i="2"/>
  <c r="AB62" i="2"/>
  <c r="C65" i="5" s="1"/>
  <c r="E65" i="5" s="1"/>
  <c r="A67" i="2"/>
  <c r="B66" i="2"/>
  <c r="C66" i="2" s="1"/>
  <c r="G65" i="2"/>
  <c r="Q65" i="2" s="1"/>
  <c r="D65" i="2"/>
  <c r="N65" i="2" s="1"/>
  <c r="E65" i="2"/>
  <c r="O65" i="2" s="1"/>
  <c r="F65" i="2"/>
  <c r="P65" i="2" s="1"/>
  <c r="H65" i="2"/>
  <c r="R65" i="2" s="1"/>
  <c r="F64" i="5" l="1"/>
  <c r="G65" i="5"/>
  <c r="F65" i="5"/>
  <c r="D69" i="4"/>
  <c r="F69" i="4" s="1"/>
  <c r="E69" i="4"/>
  <c r="J66" i="4"/>
  <c r="K66" i="4"/>
  <c r="G68" i="4"/>
  <c r="H68" i="4"/>
  <c r="C70" i="4"/>
  <c r="S64" i="2"/>
  <c r="AB63" i="2"/>
  <c r="Z65" i="2"/>
  <c r="AD62" i="2"/>
  <c r="AC62" i="2"/>
  <c r="X65" i="2"/>
  <c r="AA64" i="2"/>
  <c r="Y65" i="2"/>
  <c r="W65" i="2"/>
  <c r="V65" i="2"/>
  <c r="E66" i="2"/>
  <c r="O66" i="2" s="1"/>
  <c r="D66" i="2"/>
  <c r="N66" i="2" s="1"/>
  <c r="F66" i="2"/>
  <c r="P66" i="2" s="1"/>
  <c r="G66" i="2"/>
  <c r="Q66" i="2" s="1"/>
  <c r="H66" i="2"/>
  <c r="R66" i="2" s="1"/>
  <c r="A68" i="2"/>
  <c r="B67" i="2"/>
  <c r="C67" i="2" s="1"/>
  <c r="J67" i="4" l="1"/>
  <c r="D67" i="5"/>
  <c r="AD63" i="2"/>
  <c r="C66" i="5"/>
  <c r="E66" i="5" s="1"/>
  <c r="K67" i="4"/>
  <c r="E70" i="4"/>
  <c r="D70" i="4"/>
  <c r="F70" i="4" s="1"/>
  <c r="G69" i="4"/>
  <c r="H69" i="4"/>
  <c r="C71" i="4"/>
  <c r="AB64" i="2"/>
  <c r="AA65" i="2"/>
  <c r="AC63" i="2"/>
  <c r="S65" i="2"/>
  <c r="Y66" i="2"/>
  <c r="X66" i="2"/>
  <c r="V66" i="2"/>
  <c r="W66" i="2"/>
  <c r="Z66" i="2"/>
  <c r="E67" i="2"/>
  <c r="O67" i="2" s="1"/>
  <c r="F67" i="2"/>
  <c r="P67" i="2" s="1"/>
  <c r="G67" i="2"/>
  <c r="Q67" i="2" s="1"/>
  <c r="H67" i="2"/>
  <c r="R67" i="2" s="1"/>
  <c r="D67" i="2"/>
  <c r="N67" i="2" s="1"/>
  <c r="A69" i="2"/>
  <c r="B68" i="2"/>
  <c r="C68" i="2" s="1"/>
  <c r="K68" i="4" l="1"/>
  <c r="D68" i="5"/>
  <c r="G66" i="5"/>
  <c r="F66" i="5"/>
  <c r="AD64" i="2"/>
  <c r="C67" i="5"/>
  <c r="E67" i="5" s="1"/>
  <c r="J68" i="4"/>
  <c r="E71" i="4"/>
  <c r="D71" i="4"/>
  <c r="F71" i="4" s="1"/>
  <c r="G70" i="4"/>
  <c r="H70" i="4"/>
  <c r="C72" i="4"/>
  <c r="AC64" i="2"/>
  <c r="AB65" i="2"/>
  <c r="S66" i="2"/>
  <c r="Y67" i="2"/>
  <c r="X67" i="2"/>
  <c r="AA66" i="2"/>
  <c r="W67" i="2"/>
  <c r="V67" i="2"/>
  <c r="Z67" i="2"/>
  <c r="A70" i="2"/>
  <c r="B69" i="2"/>
  <c r="C69" i="2" s="1"/>
  <c r="D68" i="2"/>
  <c r="N68" i="2" s="1"/>
  <c r="H68" i="2"/>
  <c r="R68" i="2" s="1"/>
  <c r="E68" i="2"/>
  <c r="O68" i="2" s="1"/>
  <c r="G68" i="2"/>
  <c r="Q68" i="2" s="1"/>
  <c r="F68" i="2"/>
  <c r="P68" i="2" s="1"/>
  <c r="K69" i="4" l="1"/>
  <c r="D69" i="5"/>
  <c r="AD65" i="2"/>
  <c r="C68" i="5"/>
  <c r="E68" i="5" s="1"/>
  <c r="G67" i="5"/>
  <c r="F67" i="5"/>
  <c r="J69" i="4"/>
  <c r="D72" i="4"/>
  <c r="F72" i="4" s="1"/>
  <c r="E72" i="4"/>
  <c r="G71" i="4"/>
  <c r="H71" i="4"/>
  <c r="C73" i="4"/>
  <c r="AC65" i="2"/>
  <c r="AB66" i="2"/>
  <c r="S67" i="2"/>
  <c r="Y68" i="2"/>
  <c r="V68" i="2"/>
  <c r="X68" i="2"/>
  <c r="W68" i="2"/>
  <c r="Z68" i="2"/>
  <c r="AA67" i="2"/>
  <c r="G69" i="2"/>
  <c r="Q69" i="2" s="1"/>
  <c r="H69" i="2"/>
  <c r="R69" i="2" s="1"/>
  <c r="D69" i="2"/>
  <c r="N69" i="2" s="1"/>
  <c r="F69" i="2"/>
  <c r="P69" i="2" s="1"/>
  <c r="E69" i="2"/>
  <c r="O69" i="2" s="1"/>
  <c r="A71" i="2"/>
  <c r="B70" i="2"/>
  <c r="C70" i="2" s="1"/>
  <c r="J70" i="4" l="1"/>
  <c r="D70" i="5"/>
  <c r="D71" i="5"/>
  <c r="AC66" i="2"/>
  <c r="C69" i="5"/>
  <c r="E69" i="5" s="1"/>
  <c r="G68" i="5"/>
  <c r="F68" i="5"/>
  <c r="K70" i="4"/>
  <c r="D73" i="4"/>
  <c r="F73" i="4" s="1"/>
  <c r="E73" i="4"/>
  <c r="G72" i="4"/>
  <c r="H72" i="4"/>
  <c r="C74" i="4"/>
  <c r="S68" i="2"/>
  <c r="AB67" i="2"/>
  <c r="AD66" i="2"/>
  <c r="AA68" i="2"/>
  <c r="Y69" i="2"/>
  <c r="X69" i="2"/>
  <c r="W69" i="2"/>
  <c r="V69" i="2"/>
  <c r="Z69" i="2"/>
  <c r="A72" i="2"/>
  <c r="B71" i="2"/>
  <c r="C71" i="2" s="1"/>
  <c r="E70" i="2"/>
  <c r="O70" i="2" s="1"/>
  <c r="F70" i="2"/>
  <c r="P70" i="2" s="1"/>
  <c r="G70" i="2"/>
  <c r="Q70" i="2" s="1"/>
  <c r="D70" i="2"/>
  <c r="N70" i="2" s="1"/>
  <c r="H70" i="2"/>
  <c r="R70" i="2" s="1"/>
  <c r="D72" i="5" l="1"/>
  <c r="J71" i="4"/>
  <c r="AD67" i="2"/>
  <c r="C70" i="5"/>
  <c r="E70" i="5" s="1"/>
  <c r="G69" i="5"/>
  <c r="F69" i="5"/>
  <c r="K71" i="4"/>
  <c r="E74" i="4"/>
  <c r="D74" i="4"/>
  <c r="F74" i="4" s="1"/>
  <c r="G73" i="4"/>
  <c r="H73" i="4"/>
  <c r="C75" i="4"/>
  <c r="AB68" i="2"/>
  <c r="AC67" i="2"/>
  <c r="Z70" i="2"/>
  <c r="V70" i="2"/>
  <c r="X70" i="2"/>
  <c r="Y70" i="2"/>
  <c r="AA69" i="2"/>
  <c r="W70" i="2"/>
  <c r="S69" i="2"/>
  <c r="E71" i="2"/>
  <c r="O71" i="2" s="1"/>
  <c r="F71" i="2"/>
  <c r="P71" i="2" s="1"/>
  <c r="G71" i="2"/>
  <c r="Q71" i="2" s="1"/>
  <c r="H71" i="2"/>
  <c r="R71" i="2" s="1"/>
  <c r="D71" i="2"/>
  <c r="N71" i="2" s="1"/>
  <c r="A73" i="2"/>
  <c r="B72" i="2"/>
  <c r="C72" i="2" s="1"/>
  <c r="K72" i="4" l="1"/>
  <c r="J72" i="4"/>
  <c r="AD68" i="2"/>
  <c r="C71" i="5"/>
  <c r="E71" i="5" s="1"/>
  <c r="G70" i="5"/>
  <c r="F70" i="5"/>
  <c r="E75" i="4"/>
  <c r="D75" i="4"/>
  <c r="F75" i="4" s="1"/>
  <c r="H74" i="4"/>
  <c r="G74" i="4"/>
  <c r="C76" i="4"/>
  <c r="AB69" i="2"/>
  <c r="AC68" i="2"/>
  <c r="AA70" i="2"/>
  <c r="Y71" i="2"/>
  <c r="W71" i="2"/>
  <c r="X71" i="2"/>
  <c r="S70" i="2"/>
  <c r="V71" i="2"/>
  <c r="Z71" i="2"/>
  <c r="D72" i="2"/>
  <c r="N72" i="2" s="1"/>
  <c r="G72" i="2"/>
  <c r="Q72" i="2" s="1"/>
  <c r="H72" i="2"/>
  <c r="R72" i="2" s="1"/>
  <c r="E72" i="2"/>
  <c r="O72" i="2" s="1"/>
  <c r="F72" i="2"/>
  <c r="P72" i="2" s="1"/>
  <c r="A74" i="2"/>
  <c r="B73" i="2"/>
  <c r="C73" i="2" s="1"/>
  <c r="J73" i="4" l="1"/>
  <c r="D73" i="5"/>
  <c r="AC69" i="2"/>
  <c r="C72" i="5"/>
  <c r="E72" i="5" s="1"/>
  <c r="G71" i="5"/>
  <c r="F71" i="5"/>
  <c r="K73" i="4"/>
  <c r="D74" i="5"/>
  <c r="D76" i="4"/>
  <c r="F76" i="4" s="1"/>
  <c r="E76" i="4"/>
  <c r="H75" i="4"/>
  <c r="G75" i="4"/>
  <c r="C77" i="4"/>
  <c r="AD69" i="2"/>
  <c r="AB70" i="2"/>
  <c r="V72" i="2"/>
  <c r="Y72" i="2"/>
  <c r="S71" i="2"/>
  <c r="X72" i="2"/>
  <c r="AA71" i="2"/>
  <c r="W72" i="2"/>
  <c r="Z72" i="2"/>
  <c r="G73" i="2"/>
  <c r="Q73" i="2" s="1"/>
  <c r="F73" i="2"/>
  <c r="P73" i="2" s="1"/>
  <c r="H73" i="2"/>
  <c r="R73" i="2" s="1"/>
  <c r="D73" i="2"/>
  <c r="N73" i="2" s="1"/>
  <c r="E73" i="2"/>
  <c r="O73" i="2" s="1"/>
  <c r="A75" i="2"/>
  <c r="B74" i="2"/>
  <c r="C74" i="2" s="1"/>
  <c r="AD70" i="2" l="1"/>
  <c r="C73" i="5"/>
  <c r="E73" i="5" s="1"/>
  <c r="F72" i="5"/>
  <c r="G72" i="5"/>
  <c r="D75" i="5"/>
  <c r="D77" i="4"/>
  <c r="F77" i="4" s="1"/>
  <c r="E77" i="4"/>
  <c r="G76" i="4"/>
  <c r="H76" i="4"/>
  <c r="J74" i="4"/>
  <c r="K74" i="4"/>
  <c r="C78" i="4"/>
  <c r="AB71" i="2"/>
  <c r="AC70" i="2"/>
  <c r="S72" i="2"/>
  <c r="Y73" i="2"/>
  <c r="AA72" i="2"/>
  <c r="Z73" i="2"/>
  <c r="W73" i="2"/>
  <c r="V73" i="2"/>
  <c r="X73" i="2"/>
  <c r="D74" i="2"/>
  <c r="N74" i="2" s="1"/>
  <c r="E74" i="2"/>
  <c r="O74" i="2" s="1"/>
  <c r="F74" i="2"/>
  <c r="P74" i="2" s="1"/>
  <c r="G74" i="2"/>
  <c r="Q74" i="2" s="1"/>
  <c r="H74" i="2"/>
  <c r="R74" i="2" s="1"/>
  <c r="A76" i="2"/>
  <c r="B75" i="2"/>
  <c r="C75" i="2" s="1"/>
  <c r="AD71" i="2" l="1"/>
  <c r="C74" i="5"/>
  <c r="E74" i="5" s="1"/>
  <c r="G73" i="5"/>
  <c r="F73" i="5"/>
  <c r="E78" i="4"/>
  <c r="D78" i="4"/>
  <c r="F78" i="4" s="1"/>
  <c r="J75" i="4"/>
  <c r="K75" i="4"/>
  <c r="G77" i="4"/>
  <c r="H77" i="4"/>
  <c r="C79" i="4"/>
  <c r="AC71" i="2"/>
  <c r="AB72" i="2"/>
  <c r="V74" i="2"/>
  <c r="Z74" i="2"/>
  <c r="S73" i="2"/>
  <c r="Y74" i="2"/>
  <c r="X74" i="2"/>
  <c r="AA73" i="2"/>
  <c r="W74" i="2"/>
  <c r="G75" i="2"/>
  <c r="Q75" i="2" s="1"/>
  <c r="E75" i="2"/>
  <c r="O75" i="2" s="1"/>
  <c r="H75" i="2"/>
  <c r="R75" i="2" s="1"/>
  <c r="D75" i="2"/>
  <c r="N75" i="2" s="1"/>
  <c r="F75" i="2"/>
  <c r="P75" i="2" s="1"/>
  <c r="A77" i="2"/>
  <c r="B76" i="2"/>
  <c r="C76" i="2" s="1"/>
  <c r="J76" i="4" l="1"/>
  <c r="D76" i="5"/>
  <c r="AD72" i="2"/>
  <c r="C75" i="5"/>
  <c r="E75" i="5" s="1"/>
  <c r="F74" i="5"/>
  <c r="G74" i="5"/>
  <c r="K76" i="4"/>
  <c r="D77" i="5"/>
  <c r="G78" i="4"/>
  <c r="H78" i="4"/>
  <c r="D79" i="4"/>
  <c r="F79" i="4" s="1"/>
  <c r="E79" i="4"/>
  <c r="C80" i="4"/>
  <c r="AC72" i="2"/>
  <c r="Y75" i="2"/>
  <c r="AB73" i="2"/>
  <c r="C76" i="5" s="1"/>
  <c r="E76" i="5" s="1"/>
  <c r="X75" i="2"/>
  <c r="Z75" i="2"/>
  <c r="S74" i="2"/>
  <c r="V75" i="2"/>
  <c r="W75" i="2"/>
  <c r="AA74" i="2"/>
  <c r="D76" i="2"/>
  <c r="N76" i="2" s="1"/>
  <c r="E76" i="2"/>
  <c r="O76" i="2" s="1"/>
  <c r="G76" i="2"/>
  <c r="Q76" i="2" s="1"/>
  <c r="H76" i="2"/>
  <c r="R76" i="2" s="1"/>
  <c r="F76" i="2"/>
  <c r="P76" i="2" s="1"/>
  <c r="A78" i="2"/>
  <c r="B77" i="2"/>
  <c r="C77" i="2" s="1"/>
  <c r="G76" i="5" l="1"/>
  <c r="F76" i="5"/>
  <c r="F75" i="5"/>
  <c r="G75" i="5"/>
  <c r="D78" i="5"/>
  <c r="D80" i="4"/>
  <c r="F80" i="4" s="1"/>
  <c r="E80" i="4"/>
  <c r="G79" i="4"/>
  <c r="H79" i="4"/>
  <c r="J77" i="4"/>
  <c r="K77" i="4"/>
  <c r="C81" i="4"/>
  <c r="AB74" i="2"/>
  <c r="W76" i="2"/>
  <c r="AC73" i="2"/>
  <c r="AD73" i="2"/>
  <c r="Z76" i="2"/>
  <c r="S75" i="2"/>
  <c r="V76" i="2"/>
  <c r="X76" i="2"/>
  <c r="Y76" i="2"/>
  <c r="AA75" i="2"/>
  <c r="H77" i="2"/>
  <c r="R77" i="2" s="1"/>
  <c r="D77" i="2"/>
  <c r="N77" i="2" s="1"/>
  <c r="E77" i="2"/>
  <c r="O77" i="2" s="1"/>
  <c r="F77" i="2"/>
  <c r="P77" i="2" s="1"/>
  <c r="G77" i="2"/>
  <c r="Q77" i="2" s="1"/>
  <c r="A79" i="2"/>
  <c r="B78" i="2"/>
  <c r="C78" i="2" s="1"/>
  <c r="D79" i="5" l="1"/>
  <c r="AD74" i="2"/>
  <c r="C77" i="5"/>
  <c r="E77" i="5" s="1"/>
  <c r="J78" i="4"/>
  <c r="K78" i="4"/>
  <c r="D81" i="4"/>
  <c r="F81" i="4" s="1"/>
  <c r="E81" i="4"/>
  <c r="H80" i="4"/>
  <c r="G80" i="4"/>
  <c r="C82" i="4"/>
  <c r="AC74" i="2"/>
  <c r="S76" i="2"/>
  <c r="X77" i="2"/>
  <c r="Y77" i="2"/>
  <c r="W77" i="2"/>
  <c r="Z77" i="2"/>
  <c r="AA76" i="2"/>
  <c r="V77" i="2"/>
  <c r="AB75" i="2"/>
  <c r="C78" i="5" s="1"/>
  <c r="E78" i="5" s="1"/>
  <c r="D78" i="2"/>
  <c r="N78" i="2" s="1"/>
  <c r="E78" i="2"/>
  <c r="O78" i="2" s="1"/>
  <c r="F78" i="2"/>
  <c r="P78" i="2" s="1"/>
  <c r="G78" i="2"/>
  <c r="Q78" i="2" s="1"/>
  <c r="H78" i="2"/>
  <c r="R78" i="2" s="1"/>
  <c r="A80" i="2"/>
  <c r="B79" i="2"/>
  <c r="C79" i="2" s="1"/>
  <c r="J79" i="4" l="1"/>
  <c r="K79" i="4"/>
  <c r="F77" i="5"/>
  <c r="G77" i="5"/>
  <c r="F78" i="5"/>
  <c r="G78" i="5"/>
  <c r="G81" i="4"/>
  <c r="H81" i="4"/>
  <c r="D82" i="4"/>
  <c r="F82" i="4" s="1"/>
  <c r="E82" i="4"/>
  <c r="C83" i="4"/>
  <c r="AB76" i="2"/>
  <c r="AA77" i="2"/>
  <c r="W78" i="2"/>
  <c r="AD75" i="2"/>
  <c r="AC75" i="2"/>
  <c r="S77" i="2"/>
  <c r="Y78" i="2"/>
  <c r="V78" i="2"/>
  <c r="Z78" i="2"/>
  <c r="X78" i="2"/>
  <c r="E79" i="2"/>
  <c r="O79" i="2" s="1"/>
  <c r="G79" i="2"/>
  <c r="Q79" i="2" s="1"/>
  <c r="F79" i="2"/>
  <c r="P79" i="2" s="1"/>
  <c r="D79" i="2"/>
  <c r="N79" i="2" s="1"/>
  <c r="H79" i="2"/>
  <c r="R79" i="2" s="1"/>
  <c r="A81" i="2"/>
  <c r="B80" i="2"/>
  <c r="C80" i="2" s="1"/>
  <c r="J80" i="4" l="1"/>
  <c r="D80" i="5"/>
  <c r="AD76" i="2"/>
  <c r="C79" i="5"/>
  <c r="E79" i="5" s="1"/>
  <c r="D81" i="5"/>
  <c r="K80" i="4"/>
  <c r="E83" i="4"/>
  <c r="D83" i="4"/>
  <c r="F83" i="4" s="1"/>
  <c r="H82" i="4"/>
  <c r="G82" i="4"/>
  <c r="C84" i="4"/>
  <c r="AC76" i="2"/>
  <c r="AB77" i="2"/>
  <c r="V79" i="2"/>
  <c r="X79" i="2"/>
  <c r="AA78" i="2"/>
  <c r="Z79" i="2"/>
  <c r="Y79" i="2"/>
  <c r="S78" i="2"/>
  <c r="W79" i="2"/>
  <c r="D80" i="2"/>
  <c r="N80" i="2" s="1"/>
  <c r="E80" i="2"/>
  <c r="O80" i="2" s="1"/>
  <c r="G80" i="2"/>
  <c r="Q80" i="2" s="1"/>
  <c r="H80" i="2"/>
  <c r="R80" i="2" s="1"/>
  <c r="F80" i="2"/>
  <c r="P80" i="2" s="1"/>
  <c r="A82" i="2"/>
  <c r="B81" i="2"/>
  <c r="C81" i="2" s="1"/>
  <c r="AD77" i="2" l="1"/>
  <c r="C80" i="5"/>
  <c r="E80" i="5" s="1"/>
  <c r="G79" i="5"/>
  <c r="F79" i="5"/>
  <c r="D84" i="4"/>
  <c r="F84" i="4" s="1"/>
  <c r="E84" i="4"/>
  <c r="J81" i="4"/>
  <c r="K81" i="4"/>
  <c r="H83" i="4"/>
  <c r="G83" i="4"/>
  <c r="C85" i="4"/>
  <c r="AC77" i="2"/>
  <c r="W80" i="2"/>
  <c r="V80" i="2"/>
  <c r="X80" i="2"/>
  <c r="AB78" i="2"/>
  <c r="C81" i="5" s="1"/>
  <c r="E81" i="5" s="1"/>
  <c r="Z80" i="2"/>
  <c r="Y80" i="2"/>
  <c r="S79" i="2"/>
  <c r="AA79" i="2"/>
  <c r="G81" i="2"/>
  <c r="Q81" i="2" s="1"/>
  <c r="D81" i="2"/>
  <c r="N81" i="2" s="1"/>
  <c r="E81" i="2"/>
  <c r="O81" i="2" s="1"/>
  <c r="F81" i="2"/>
  <c r="P81" i="2" s="1"/>
  <c r="H81" i="2"/>
  <c r="R81" i="2" s="1"/>
  <c r="A83" i="2"/>
  <c r="B82" i="2"/>
  <c r="C82" i="2" s="1"/>
  <c r="K82" i="4" l="1"/>
  <c r="D82" i="5"/>
  <c r="G80" i="5"/>
  <c r="F80" i="5"/>
  <c r="G81" i="5"/>
  <c r="F81" i="5"/>
  <c r="J82" i="4"/>
  <c r="D83" i="5"/>
  <c r="D85" i="4"/>
  <c r="F85" i="4" s="1"/>
  <c r="E85" i="4"/>
  <c r="G84" i="4"/>
  <c r="H84" i="4"/>
  <c r="C86" i="4"/>
  <c r="Y81" i="2"/>
  <c r="AD78" i="2"/>
  <c r="AC78" i="2"/>
  <c r="V81" i="2"/>
  <c r="AB79" i="2"/>
  <c r="C82" i="5" s="1"/>
  <c r="S80" i="2"/>
  <c r="AA80" i="2"/>
  <c r="X81" i="2"/>
  <c r="Z81" i="2"/>
  <c r="W81" i="2"/>
  <c r="D82" i="2"/>
  <c r="N82" i="2" s="1"/>
  <c r="H82" i="2"/>
  <c r="R82" i="2" s="1"/>
  <c r="F82" i="2"/>
  <c r="P82" i="2" s="1"/>
  <c r="G82" i="2"/>
  <c r="Q82" i="2" s="1"/>
  <c r="E82" i="2"/>
  <c r="O82" i="2" s="1"/>
  <c r="A84" i="2"/>
  <c r="B83" i="2"/>
  <c r="C83" i="2" s="1"/>
  <c r="E82" i="5" l="1"/>
  <c r="F82" i="5" s="1"/>
  <c r="E86" i="4"/>
  <c r="D86" i="4"/>
  <c r="F86" i="4" s="1"/>
  <c r="G85" i="4"/>
  <c r="H85" i="4"/>
  <c r="J83" i="4"/>
  <c r="K83" i="4"/>
  <c r="C87" i="4"/>
  <c r="AB80" i="2"/>
  <c r="S81" i="2"/>
  <c r="AD79" i="2"/>
  <c r="AC79" i="2"/>
  <c r="AA81" i="2"/>
  <c r="Y82" i="2"/>
  <c r="W82" i="2"/>
  <c r="X82" i="2"/>
  <c r="Z82" i="2"/>
  <c r="V82" i="2"/>
  <c r="E83" i="2"/>
  <c r="O83" i="2" s="1"/>
  <c r="F83" i="2"/>
  <c r="P83" i="2" s="1"/>
  <c r="G83" i="2"/>
  <c r="Q83" i="2" s="1"/>
  <c r="H83" i="2"/>
  <c r="R83" i="2" s="1"/>
  <c r="D83" i="2"/>
  <c r="N83" i="2" s="1"/>
  <c r="A85" i="2"/>
  <c r="B84" i="2"/>
  <c r="C84" i="2" s="1"/>
  <c r="G82" i="5" l="1"/>
  <c r="J84" i="4"/>
  <c r="D84" i="5"/>
  <c r="AD80" i="2"/>
  <c r="C83" i="5"/>
  <c r="E83" i="5" s="1"/>
  <c r="K84" i="4"/>
  <c r="E87" i="4"/>
  <c r="D87" i="4"/>
  <c r="F87" i="4" s="1"/>
  <c r="G86" i="4"/>
  <c r="H86" i="4"/>
  <c r="C88" i="4"/>
  <c r="AC80" i="2"/>
  <c r="AB81" i="2"/>
  <c r="S82" i="2"/>
  <c r="AA82" i="2"/>
  <c r="V83" i="2"/>
  <c r="Y83" i="2"/>
  <c r="X83" i="2"/>
  <c r="Z83" i="2"/>
  <c r="W83" i="2"/>
  <c r="A86" i="2"/>
  <c r="B85" i="2"/>
  <c r="C85" i="2" s="1"/>
  <c r="D84" i="2"/>
  <c r="N84" i="2" s="1"/>
  <c r="G84" i="2"/>
  <c r="Q84" i="2" s="1"/>
  <c r="E84" i="2"/>
  <c r="O84" i="2" s="1"/>
  <c r="H84" i="2"/>
  <c r="R84" i="2" s="1"/>
  <c r="F84" i="2"/>
  <c r="P84" i="2" s="1"/>
  <c r="J85" i="4" l="1"/>
  <c r="D85" i="5"/>
  <c r="D86" i="5"/>
  <c r="AC81" i="2"/>
  <c r="C84" i="5"/>
  <c r="E84" i="5" s="1"/>
  <c r="G83" i="5"/>
  <c r="F83" i="5"/>
  <c r="K85" i="4"/>
  <c r="D88" i="4"/>
  <c r="F88" i="4" s="1"/>
  <c r="E88" i="4"/>
  <c r="G87" i="4"/>
  <c r="H87" i="4"/>
  <c r="C89" i="4"/>
  <c r="AD81" i="2"/>
  <c r="AB82" i="2"/>
  <c r="X84" i="2"/>
  <c r="S83" i="2"/>
  <c r="Y84" i="2"/>
  <c r="AA83" i="2"/>
  <c r="W84" i="2"/>
  <c r="V84" i="2"/>
  <c r="Z84" i="2"/>
  <c r="G85" i="2"/>
  <c r="Q85" i="2" s="1"/>
  <c r="H85" i="2"/>
  <c r="R85" i="2" s="1"/>
  <c r="D85" i="2"/>
  <c r="N85" i="2" s="1"/>
  <c r="F85" i="2"/>
  <c r="P85" i="2" s="1"/>
  <c r="E85" i="2"/>
  <c r="O85" i="2" s="1"/>
  <c r="A87" i="2"/>
  <c r="B86" i="2"/>
  <c r="C86" i="2" s="1"/>
  <c r="J86" i="4" l="1"/>
  <c r="D87" i="5"/>
  <c r="K86" i="4"/>
  <c r="AC82" i="2"/>
  <c r="C85" i="5"/>
  <c r="E85" i="5" s="1"/>
  <c r="G84" i="5"/>
  <c r="F84" i="5"/>
  <c r="D89" i="4"/>
  <c r="F89" i="4" s="1"/>
  <c r="E89" i="4"/>
  <c r="G88" i="4"/>
  <c r="H88" i="4"/>
  <c r="C90" i="4"/>
  <c r="AD82" i="2"/>
  <c r="V85" i="2"/>
  <c r="Z85" i="2"/>
  <c r="W85" i="2"/>
  <c r="Y85" i="2"/>
  <c r="AB83" i="2"/>
  <c r="C86" i="5" s="1"/>
  <c r="E86" i="5" s="1"/>
  <c r="S84" i="2"/>
  <c r="X85" i="2"/>
  <c r="AA84" i="2"/>
  <c r="D86" i="2"/>
  <c r="N86" i="2" s="1"/>
  <c r="G86" i="2"/>
  <c r="Q86" i="2" s="1"/>
  <c r="E86" i="2"/>
  <c r="O86" i="2" s="1"/>
  <c r="F86" i="2"/>
  <c r="P86" i="2" s="1"/>
  <c r="H86" i="2"/>
  <c r="R86" i="2" s="1"/>
  <c r="A88" i="2"/>
  <c r="B87" i="2"/>
  <c r="C87" i="2" s="1"/>
  <c r="K87" i="4" l="1"/>
  <c r="D88" i="5"/>
  <c r="J87" i="4"/>
  <c r="F85" i="5"/>
  <c r="G85" i="5"/>
  <c r="G86" i="5"/>
  <c r="F86" i="5"/>
  <c r="E90" i="4"/>
  <c r="D90" i="4"/>
  <c r="F90" i="4" s="1"/>
  <c r="G89" i="4"/>
  <c r="H89" i="4"/>
  <c r="C91" i="4"/>
  <c r="AB84" i="2"/>
  <c r="X86" i="2"/>
  <c r="V86" i="2"/>
  <c r="Y86" i="2"/>
  <c r="Z86" i="2"/>
  <c r="S85" i="2"/>
  <c r="W86" i="2"/>
  <c r="AC83" i="2"/>
  <c r="AD83" i="2"/>
  <c r="AA85" i="2"/>
  <c r="A89" i="2"/>
  <c r="B88" i="2"/>
  <c r="C88" i="2" s="1"/>
  <c r="F87" i="2"/>
  <c r="P87" i="2" s="1"/>
  <c r="D87" i="2"/>
  <c r="N87" i="2" s="1"/>
  <c r="G87" i="2"/>
  <c r="Q87" i="2" s="1"/>
  <c r="E87" i="2"/>
  <c r="O87" i="2" s="1"/>
  <c r="H87" i="2"/>
  <c r="R87" i="2" s="1"/>
  <c r="J88" i="4" l="1"/>
  <c r="K88" i="4"/>
  <c r="AD84" i="2"/>
  <c r="C87" i="5"/>
  <c r="E87" i="5" s="1"/>
  <c r="E91" i="4"/>
  <c r="D91" i="4"/>
  <c r="F91" i="4" s="1"/>
  <c r="H90" i="4"/>
  <c r="G90" i="4"/>
  <c r="C92" i="4"/>
  <c r="AC84" i="2"/>
  <c r="W87" i="2"/>
  <c r="Y87" i="2"/>
  <c r="V87" i="2"/>
  <c r="Z87" i="2"/>
  <c r="S86" i="2"/>
  <c r="X87" i="2"/>
  <c r="AA86" i="2"/>
  <c r="AB85" i="2"/>
  <c r="C88" i="5" s="1"/>
  <c r="E88" i="5" s="1"/>
  <c r="E88" i="2"/>
  <c r="O88" i="2" s="1"/>
  <c r="H88" i="2"/>
  <c r="R88" i="2" s="1"/>
  <c r="G88" i="2"/>
  <c r="Q88" i="2" s="1"/>
  <c r="D88" i="2"/>
  <c r="N88" i="2" s="1"/>
  <c r="F88" i="2"/>
  <c r="P88" i="2" s="1"/>
  <c r="A90" i="2"/>
  <c r="B89" i="2"/>
  <c r="C89" i="2" s="1"/>
  <c r="J89" i="4" l="1"/>
  <c r="D89" i="5"/>
  <c r="G87" i="5"/>
  <c r="F87" i="5"/>
  <c r="G88" i="5"/>
  <c r="F88" i="5"/>
  <c r="K89" i="4"/>
  <c r="D90" i="5"/>
  <c r="D92" i="4"/>
  <c r="F92" i="4" s="1"/>
  <c r="E92" i="4"/>
  <c r="H91" i="4"/>
  <c r="G91" i="4"/>
  <c r="C93" i="4"/>
  <c r="S87" i="2"/>
  <c r="AA87" i="2"/>
  <c r="Y88" i="2"/>
  <c r="Z88" i="2"/>
  <c r="W88" i="2"/>
  <c r="AD85" i="2"/>
  <c r="AC85" i="2"/>
  <c r="X88" i="2"/>
  <c r="V88" i="2"/>
  <c r="AB86" i="2"/>
  <c r="C89" i="5" s="1"/>
  <c r="A91" i="2"/>
  <c r="B90" i="2"/>
  <c r="C90" i="2" s="1"/>
  <c r="D89" i="2"/>
  <c r="N89" i="2" s="1"/>
  <c r="F89" i="2"/>
  <c r="P89" i="2" s="1"/>
  <c r="H89" i="2"/>
  <c r="R89" i="2" s="1"/>
  <c r="G89" i="2"/>
  <c r="Q89" i="2" s="1"/>
  <c r="E89" i="2"/>
  <c r="O89" i="2" s="1"/>
  <c r="E89" i="5" l="1"/>
  <c r="G89" i="5" s="1"/>
  <c r="D91" i="5"/>
  <c r="D93" i="4"/>
  <c r="F93" i="4" s="1"/>
  <c r="E93" i="4"/>
  <c r="J90" i="4"/>
  <c r="K90" i="4"/>
  <c r="G92" i="4"/>
  <c r="H92" i="4"/>
  <c r="C94" i="4"/>
  <c r="AA88" i="2"/>
  <c r="AB87" i="2"/>
  <c r="S88" i="2"/>
  <c r="AD86" i="2"/>
  <c r="AC86" i="2"/>
  <c r="Y89" i="2"/>
  <c r="Z89" i="2"/>
  <c r="W89" i="2"/>
  <c r="V89" i="2"/>
  <c r="X89" i="2"/>
  <c r="E90" i="2"/>
  <c r="O90" i="2" s="1"/>
  <c r="G90" i="2"/>
  <c r="Q90" i="2" s="1"/>
  <c r="D90" i="2"/>
  <c r="N90" i="2" s="1"/>
  <c r="F90" i="2"/>
  <c r="P90" i="2" s="1"/>
  <c r="H90" i="2"/>
  <c r="R90" i="2" s="1"/>
  <c r="A92" i="2"/>
  <c r="B91" i="2"/>
  <c r="C91" i="2" s="1"/>
  <c r="F89" i="5" l="1"/>
  <c r="AD87" i="2"/>
  <c r="C90" i="5"/>
  <c r="E90" i="5" s="1"/>
  <c r="D92" i="5"/>
  <c r="E94" i="4"/>
  <c r="D94" i="4"/>
  <c r="F94" i="4" s="1"/>
  <c r="J91" i="4"/>
  <c r="K91" i="4"/>
  <c r="G93" i="4"/>
  <c r="H93" i="4"/>
  <c r="C95" i="4"/>
  <c r="AB88" i="2"/>
  <c r="AC87" i="2"/>
  <c r="AA89" i="2"/>
  <c r="W90" i="2"/>
  <c r="S89" i="2"/>
  <c r="Z90" i="2"/>
  <c r="V90" i="2"/>
  <c r="X90" i="2"/>
  <c r="Y90" i="2"/>
  <c r="E91" i="2"/>
  <c r="O91" i="2" s="1"/>
  <c r="G91" i="2"/>
  <c r="Q91" i="2" s="1"/>
  <c r="F91" i="2"/>
  <c r="P91" i="2" s="1"/>
  <c r="H91" i="2"/>
  <c r="R91" i="2" s="1"/>
  <c r="D91" i="2"/>
  <c r="N91" i="2" s="1"/>
  <c r="A93" i="2"/>
  <c r="B92" i="2"/>
  <c r="C92" i="2" s="1"/>
  <c r="AC88" i="2" l="1"/>
  <c r="C91" i="5"/>
  <c r="E91" i="5" s="1"/>
  <c r="F90" i="5"/>
  <c r="G90" i="5"/>
  <c r="D93" i="5"/>
  <c r="D95" i="4"/>
  <c r="F95" i="4" s="1"/>
  <c r="E95" i="4"/>
  <c r="G94" i="4"/>
  <c r="H94" i="4"/>
  <c r="J92" i="4"/>
  <c r="K92" i="4"/>
  <c r="C96" i="4"/>
  <c r="AD88" i="2"/>
  <c r="AB89" i="2"/>
  <c r="S90" i="2"/>
  <c r="AA90" i="2"/>
  <c r="Z91" i="2"/>
  <c r="W91" i="2"/>
  <c r="Y91" i="2"/>
  <c r="X91" i="2"/>
  <c r="V91" i="2"/>
  <c r="E92" i="2"/>
  <c r="O92" i="2" s="1"/>
  <c r="H92" i="2"/>
  <c r="R92" i="2" s="1"/>
  <c r="G92" i="2"/>
  <c r="Q92" i="2" s="1"/>
  <c r="D92" i="2"/>
  <c r="N92" i="2" s="1"/>
  <c r="F92" i="2"/>
  <c r="P92" i="2" s="1"/>
  <c r="A94" i="2"/>
  <c r="B93" i="2"/>
  <c r="C93" i="2" s="1"/>
  <c r="D94" i="5" l="1"/>
  <c r="AD89" i="2"/>
  <c r="C92" i="5"/>
  <c r="E92" i="5" s="1"/>
  <c r="G91" i="5"/>
  <c r="F91" i="5"/>
  <c r="D96" i="4"/>
  <c r="F96" i="4" s="1"/>
  <c r="E96" i="4"/>
  <c r="G95" i="4"/>
  <c r="H95" i="4"/>
  <c r="J93" i="4"/>
  <c r="K93" i="4"/>
  <c r="C97" i="4"/>
  <c r="AC89" i="2"/>
  <c r="AA91" i="2"/>
  <c r="AB90" i="2"/>
  <c r="S91" i="2"/>
  <c r="W92" i="2"/>
  <c r="X92" i="2"/>
  <c r="Y92" i="2"/>
  <c r="V92" i="2"/>
  <c r="Z92" i="2"/>
  <c r="E93" i="2"/>
  <c r="O93" i="2" s="1"/>
  <c r="D93" i="2"/>
  <c r="N93" i="2" s="1"/>
  <c r="F93" i="2"/>
  <c r="P93" i="2" s="1"/>
  <c r="H93" i="2"/>
  <c r="R93" i="2" s="1"/>
  <c r="G93" i="2"/>
  <c r="Q93" i="2" s="1"/>
  <c r="A95" i="2"/>
  <c r="B94" i="2"/>
  <c r="C94" i="2" s="1"/>
  <c r="J94" i="4" l="1"/>
  <c r="AC90" i="2"/>
  <c r="C93" i="5"/>
  <c r="E93" i="5" s="1"/>
  <c r="G92" i="5"/>
  <c r="F92" i="5"/>
  <c r="K94" i="4"/>
  <c r="H96" i="4"/>
  <c r="G96" i="4"/>
  <c r="D97" i="4"/>
  <c r="F97" i="4" s="1"/>
  <c r="E97" i="4"/>
  <c r="C98" i="4"/>
  <c r="AB91" i="2"/>
  <c r="AD90" i="2"/>
  <c r="W93" i="2"/>
  <c r="Y93" i="2"/>
  <c r="V93" i="2"/>
  <c r="X93" i="2"/>
  <c r="S92" i="2"/>
  <c r="Z93" i="2"/>
  <c r="AA92" i="2"/>
  <c r="D94" i="2"/>
  <c r="N94" i="2" s="1"/>
  <c r="E94" i="2"/>
  <c r="O94" i="2" s="1"/>
  <c r="G94" i="2"/>
  <c r="Q94" i="2" s="1"/>
  <c r="F94" i="2"/>
  <c r="P94" i="2" s="1"/>
  <c r="H94" i="2"/>
  <c r="R94" i="2" s="1"/>
  <c r="A96" i="2"/>
  <c r="B95" i="2"/>
  <c r="C95" i="2" s="1"/>
  <c r="J95" i="4" l="1"/>
  <c r="D95" i="5"/>
  <c r="AD91" i="2"/>
  <c r="C94" i="5"/>
  <c r="E94" i="5" s="1"/>
  <c r="F93" i="5"/>
  <c r="G93" i="5"/>
  <c r="K95" i="4"/>
  <c r="D96" i="5"/>
  <c r="D98" i="4"/>
  <c r="F98" i="4" s="1"/>
  <c r="E98" i="4"/>
  <c r="G97" i="4"/>
  <c r="H97" i="4"/>
  <c r="C99" i="4"/>
  <c r="AC91" i="2"/>
  <c r="AA93" i="2"/>
  <c r="S93" i="2"/>
  <c r="Y94" i="2"/>
  <c r="W94" i="2"/>
  <c r="V94" i="2"/>
  <c r="Z94" i="2"/>
  <c r="X94" i="2"/>
  <c r="AB92" i="2"/>
  <c r="C95" i="5" s="1"/>
  <c r="E95" i="5" s="1"/>
  <c r="E95" i="2"/>
  <c r="O95" i="2" s="1"/>
  <c r="F95" i="2"/>
  <c r="P95" i="2" s="1"/>
  <c r="H95" i="2"/>
  <c r="R95" i="2" s="1"/>
  <c r="G95" i="2"/>
  <c r="Q95" i="2" s="1"/>
  <c r="D95" i="2"/>
  <c r="N95" i="2" s="1"/>
  <c r="A97" i="2"/>
  <c r="B96" i="2"/>
  <c r="C96" i="2" s="1"/>
  <c r="G95" i="5" l="1"/>
  <c r="F95" i="5"/>
  <c r="G94" i="5"/>
  <c r="F94" i="5"/>
  <c r="E99" i="4"/>
  <c r="D99" i="4"/>
  <c r="F99" i="4" s="1"/>
  <c r="J96" i="4"/>
  <c r="K96" i="4"/>
  <c r="H98" i="4"/>
  <c r="G98" i="4"/>
  <c r="C100" i="4"/>
  <c r="AB93" i="2"/>
  <c r="S94" i="2"/>
  <c r="W95" i="2"/>
  <c r="AA94" i="2"/>
  <c r="AC92" i="2"/>
  <c r="AD92" i="2"/>
  <c r="X95" i="2"/>
  <c r="Y95" i="2"/>
  <c r="V95" i="2"/>
  <c r="Z95" i="2"/>
  <c r="E96" i="2"/>
  <c r="O96" i="2" s="1"/>
  <c r="G96" i="2"/>
  <c r="Q96" i="2" s="1"/>
  <c r="H96" i="2"/>
  <c r="R96" i="2" s="1"/>
  <c r="F96" i="2"/>
  <c r="P96" i="2" s="1"/>
  <c r="D96" i="2"/>
  <c r="N96" i="2" s="1"/>
  <c r="A98" i="2"/>
  <c r="B97" i="2"/>
  <c r="C97" i="2" s="1"/>
  <c r="J97" i="4" l="1"/>
  <c r="D97" i="5"/>
  <c r="AC93" i="2"/>
  <c r="C96" i="5"/>
  <c r="E96" i="5" s="1"/>
  <c r="K97" i="4"/>
  <c r="D100" i="4"/>
  <c r="F100" i="4" s="1"/>
  <c r="E100" i="4"/>
  <c r="H99" i="4"/>
  <c r="G99" i="4"/>
  <c r="C101" i="4"/>
  <c r="AD93" i="2"/>
  <c r="AB94" i="2"/>
  <c r="AA95" i="2"/>
  <c r="X96" i="2"/>
  <c r="W96" i="2"/>
  <c r="S95" i="2"/>
  <c r="V96" i="2"/>
  <c r="Z96" i="2"/>
  <c r="Y96" i="2"/>
  <c r="G97" i="2"/>
  <c r="Q97" i="2" s="1"/>
  <c r="E97" i="2"/>
  <c r="O97" i="2" s="1"/>
  <c r="H97" i="2"/>
  <c r="R97" i="2" s="1"/>
  <c r="D97" i="2"/>
  <c r="N97" i="2" s="1"/>
  <c r="F97" i="2"/>
  <c r="P97" i="2" s="1"/>
  <c r="A99" i="2"/>
  <c r="B98" i="2"/>
  <c r="C98" i="2" s="1"/>
  <c r="J98" i="4" l="1"/>
  <c r="D98" i="5"/>
  <c r="AD94" i="2"/>
  <c r="C97" i="5"/>
  <c r="E97" i="5" s="1"/>
  <c r="F96" i="5"/>
  <c r="G96" i="5"/>
  <c r="D99" i="5"/>
  <c r="K98" i="4"/>
  <c r="D101" i="4"/>
  <c r="F101" i="4" s="1"/>
  <c r="E101" i="4"/>
  <c r="G100" i="4"/>
  <c r="H100" i="4"/>
  <c r="C102" i="4"/>
  <c r="AC94" i="2"/>
  <c r="AB95" i="2"/>
  <c r="AA96" i="2"/>
  <c r="Y97" i="2"/>
  <c r="W97" i="2"/>
  <c r="X97" i="2"/>
  <c r="V97" i="2"/>
  <c r="Z97" i="2"/>
  <c r="S96" i="2"/>
  <c r="E98" i="2"/>
  <c r="O98" i="2" s="1"/>
  <c r="G98" i="2"/>
  <c r="Q98" i="2" s="1"/>
  <c r="D98" i="2"/>
  <c r="N98" i="2" s="1"/>
  <c r="H98" i="2"/>
  <c r="R98" i="2" s="1"/>
  <c r="F98" i="2"/>
  <c r="P98" i="2" s="1"/>
  <c r="A100" i="2"/>
  <c r="B99" i="2"/>
  <c r="C99" i="2" s="1"/>
  <c r="D100" i="5" l="1"/>
  <c r="AC95" i="2"/>
  <c r="C98" i="5"/>
  <c r="E98" i="5" s="1"/>
  <c r="G97" i="5"/>
  <c r="F97" i="5"/>
  <c r="E102" i="4"/>
  <c r="D102" i="4"/>
  <c r="F102" i="4" s="1"/>
  <c r="J99" i="4"/>
  <c r="K99" i="4"/>
  <c r="G101" i="4"/>
  <c r="H101" i="4"/>
  <c r="C103" i="4"/>
  <c r="AB96" i="2"/>
  <c r="AD95" i="2"/>
  <c r="Y98" i="2"/>
  <c r="W98" i="2"/>
  <c r="Z98" i="2"/>
  <c r="X98" i="2"/>
  <c r="S97" i="2"/>
  <c r="V98" i="2"/>
  <c r="AA97" i="2"/>
  <c r="A101" i="2"/>
  <c r="B100" i="2"/>
  <c r="C100" i="2" s="1"/>
  <c r="E99" i="2"/>
  <c r="O99" i="2" s="1"/>
  <c r="F99" i="2"/>
  <c r="P99" i="2" s="1"/>
  <c r="G99" i="2"/>
  <c r="Q99" i="2" s="1"/>
  <c r="H99" i="2"/>
  <c r="R99" i="2" s="1"/>
  <c r="D99" i="2"/>
  <c r="N99" i="2" s="1"/>
  <c r="D101" i="5" l="1"/>
  <c r="K100" i="4"/>
  <c r="J100" i="4"/>
  <c r="AD96" i="2"/>
  <c r="C99" i="5"/>
  <c r="E99" i="5" s="1"/>
  <c r="G98" i="5"/>
  <c r="F98" i="5"/>
  <c r="E103" i="4"/>
  <c r="D103" i="4"/>
  <c r="F103" i="4" s="1"/>
  <c r="G102" i="4"/>
  <c r="H102" i="4"/>
  <c r="C104" i="4"/>
  <c r="AC96" i="2"/>
  <c r="AA98" i="2"/>
  <c r="AB97" i="2"/>
  <c r="V99" i="2"/>
  <c r="S98" i="2"/>
  <c r="Z99" i="2"/>
  <c r="X99" i="2"/>
  <c r="Y99" i="2"/>
  <c r="W99" i="2"/>
  <c r="G100" i="2"/>
  <c r="Q100" i="2" s="1"/>
  <c r="H100" i="2"/>
  <c r="R100" i="2" s="1"/>
  <c r="E100" i="2"/>
  <c r="O100" i="2" s="1"/>
  <c r="D100" i="2"/>
  <c r="N100" i="2" s="1"/>
  <c r="F100" i="2"/>
  <c r="P100" i="2" s="1"/>
  <c r="A102" i="2"/>
  <c r="B101" i="2"/>
  <c r="C101" i="2" s="1"/>
  <c r="K101" i="4" l="1"/>
  <c r="AD97" i="2"/>
  <c r="C100" i="5"/>
  <c r="E100" i="5" s="1"/>
  <c r="G99" i="5"/>
  <c r="F99" i="5"/>
  <c r="AB98" i="2"/>
  <c r="J101" i="4"/>
  <c r="D104" i="4"/>
  <c r="F104" i="4" s="1"/>
  <c r="E104" i="4"/>
  <c r="G103" i="4"/>
  <c r="H103" i="4"/>
  <c r="C105" i="4"/>
  <c r="AC97" i="2"/>
  <c r="Z100" i="2"/>
  <c r="Y100" i="2"/>
  <c r="V100" i="2"/>
  <c r="X100" i="2"/>
  <c r="S99" i="2"/>
  <c r="W100" i="2"/>
  <c r="AA99" i="2"/>
  <c r="E101" i="2"/>
  <c r="O101" i="2" s="1"/>
  <c r="G101" i="2"/>
  <c r="Q101" i="2" s="1"/>
  <c r="D101" i="2"/>
  <c r="N101" i="2" s="1"/>
  <c r="F101" i="2"/>
  <c r="P101" i="2" s="1"/>
  <c r="H101" i="2"/>
  <c r="R101" i="2" s="1"/>
  <c r="A103" i="2"/>
  <c r="B102" i="2"/>
  <c r="C102" i="2" s="1"/>
  <c r="J102" i="4" l="1"/>
  <c r="D102" i="5"/>
  <c r="AD98" i="2"/>
  <c r="C101" i="5"/>
  <c r="E101" i="5" s="1"/>
  <c r="G100" i="5"/>
  <c r="F100" i="5"/>
  <c r="K102" i="4"/>
  <c r="AC98" i="2"/>
  <c r="D105" i="4"/>
  <c r="F105" i="4" s="1"/>
  <c r="E105" i="4"/>
  <c r="G104" i="4"/>
  <c r="H104" i="4"/>
  <c r="C106" i="4"/>
  <c r="C107" i="4"/>
  <c r="W101" i="2"/>
  <c r="S100" i="2"/>
  <c r="AA100" i="2"/>
  <c r="Z101" i="2"/>
  <c r="AB99" i="2"/>
  <c r="C102" i="5" s="1"/>
  <c r="V101" i="2"/>
  <c r="X101" i="2"/>
  <c r="Y101" i="2"/>
  <c r="G102" i="2"/>
  <c r="Q102" i="2" s="1"/>
  <c r="F102" i="2"/>
  <c r="P102" i="2" s="1"/>
  <c r="H102" i="2"/>
  <c r="R102" i="2" s="1"/>
  <c r="D102" i="2"/>
  <c r="N102" i="2" s="1"/>
  <c r="E102" i="2"/>
  <c r="O102" i="2" s="1"/>
  <c r="A104" i="2"/>
  <c r="B104" i="2" s="1"/>
  <c r="C104" i="2" s="1"/>
  <c r="B103" i="2"/>
  <c r="C103" i="2" s="1"/>
  <c r="E102" i="5" l="1"/>
  <c r="G102" i="5" s="1"/>
  <c r="K103" i="4"/>
  <c r="D103" i="5"/>
  <c r="G101" i="5"/>
  <c r="F101" i="5"/>
  <c r="J103" i="4"/>
  <c r="E106" i="4"/>
  <c r="D106" i="4"/>
  <c r="F106" i="4" s="1"/>
  <c r="E107" i="4"/>
  <c r="D107" i="4"/>
  <c r="F107" i="4" s="1"/>
  <c r="G105" i="4"/>
  <c r="H105" i="4"/>
  <c r="AB100" i="2"/>
  <c r="X102" i="2"/>
  <c r="AA101" i="2"/>
  <c r="Y102" i="2"/>
  <c r="AD99" i="2"/>
  <c r="AC99" i="2"/>
  <c r="W102" i="2"/>
  <c r="V102" i="2"/>
  <c r="Z102" i="2"/>
  <c r="S101" i="2"/>
  <c r="E104" i="2"/>
  <c r="O104" i="2" s="1"/>
  <c r="D104" i="2"/>
  <c r="N104" i="2" s="1"/>
  <c r="F104" i="2"/>
  <c r="P104" i="2" s="1"/>
  <c r="G104" i="2"/>
  <c r="Q104" i="2" s="1"/>
  <c r="H104" i="2"/>
  <c r="R104" i="2" s="1"/>
  <c r="E103" i="2"/>
  <c r="O103" i="2" s="1"/>
  <c r="G103" i="2"/>
  <c r="Q103" i="2" s="1"/>
  <c r="H103" i="2"/>
  <c r="R103" i="2" s="1"/>
  <c r="D103" i="2"/>
  <c r="N103" i="2" s="1"/>
  <c r="F103" i="2"/>
  <c r="P103" i="2" s="1"/>
  <c r="F102" i="5" l="1"/>
  <c r="D105" i="5"/>
  <c r="J104" i="4"/>
  <c r="D104" i="5"/>
  <c r="AC100" i="2"/>
  <c r="C103" i="5"/>
  <c r="E103" i="5" s="1"/>
  <c r="K104" i="4"/>
  <c r="H107" i="4"/>
  <c r="G107" i="4"/>
  <c r="H106" i="4"/>
  <c r="G106" i="4"/>
  <c r="AD100" i="2"/>
  <c r="AB101" i="2"/>
  <c r="AA102" i="2"/>
  <c r="S102" i="2"/>
  <c r="W103" i="2"/>
  <c r="Z104" i="2"/>
  <c r="Y104" i="2"/>
  <c r="X103" i="2"/>
  <c r="V103" i="2"/>
  <c r="W104" i="2"/>
  <c r="X104" i="2"/>
  <c r="V104" i="2"/>
  <c r="Z103" i="2"/>
  <c r="Y103" i="2"/>
  <c r="K105" i="4" l="1"/>
  <c r="D106" i="5"/>
  <c r="G103" i="5"/>
  <c r="F103" i="5"/>
  <c r="AD101" i="2"/>
  <c r="C104" i="5"/>
  <c r="E104" i="5" s="1"/>
  <c r="D107" i="5"/>
  <c r="J105" i="4"/>
  <c r="AB102" i="2"/>
  <c r="AC101" i="2"/>
  <c r="S103" i="2"/>
  <c r="S104" i="2"/>
  <c r="AA103" i="2"/>
  <c r="AA104" i="2"/>
  <c r="J106" i="4" l="1"/>
  <c r="AD102" i="2"/>
  <c r="C105" i="5"/>
  <c r="E105" i="5" s="1"/>
  <c r="G104" i="5"/>
  <c r="F104" i="5"/>
  <c r="K106" i="4"/>
  <c r="J107" i="4"/>
  <c r="K107" i="4"/>
  <c r="AC102" i="2"/>
  <c r="AB103" i="2"/>
  <c r="AB104" i="2"/>
  <c r="AD103" i="2" l="1"/>
  <c r="C106" i="5"/>
  <c r="E106" i="5" s="1"/>
  <c r="AC104" i="2"/>
  <c r="C107" i="5"/>
  <c r="E107" i="5" s="1"/>
  <c r="G105" i="5"/>
  <c r="F105" i="5"/>
  <c r="AC103" i="2"/>
  <c r="AD104" i="2"/>
  <c r="G106" i="5" l="1"/>
  <c r="F106" i="5"/>
  <c r="G107" i="5"/>
  <c r="F107" i="5"/>
</calcChain>
</file>

<file path=xl/sharedStrings.xml><?xml version="1.0" encoding="utf-8"?>
<sst xmlns="http://schemas.openxmlformats.org/spreadsheetml/2006/main" count="97" uniqueCount="74">
  <si>
    <t>Math Frequency</t>
  </si>
  <si>
    <t>Integrator Crossover</t>
  </si>
  <si>
    <t>fb</t>
  </si>
  <si>
    <t>Alpha</t>
  </si>
  <si>
    <t>Alpha Tm</t>
  </si>
  <si>
    <t>e^- Alpha Tm</t>
  </si>
  <si>
    <t>a1</t>
  </si>
  <si>
    <t>a2</t>
  </si>
  <si>
    <t>a3</t>
  </si>
  <si>
    <t>a4</t>
  </si>
  <si>
    <t>a5</t>
  </si>
  <si>
    <t>Poles</t>
  </si>
  <si>
    <t>Zeros</t>
  </si>
  <si>
    <t>b1</t>
  </si>
  <si>
    <t>b2</t>
  </si>
  <si>
    <t>b3</t>
  </si>
  <si>
    <t>b4</t>
  </si>
  <si>
    <t>b5</t>
  </si>
  <si>
    <t>Used (Y,N)</t>
  </si>
  <si>
    <t>y</t>
  </si>
  <si>
    <t>n</t>
  </si>
  <si>
    <t>b0</t>
  </si>
  <si>
    <t>Fr</t>
  </si>
  <si>
    <t>e^s</t>
  </si>
  <si>
    <t>z^-1</t>
  </si>
  <si>
    <t>z^-2</t>
  </si>
  <si>
    <t>z^-3</t>
  </si>
  <si>
    <t>z^-4</t>
  </si>
  <si>
    <t>z^-5</t>
  </si>
  <si>
    <t>Numerator</t>
  </si>
  <si>
    <t>a0</t>
  </si>
  <si>
    <t>-a1</t>
  </si>
  <si>
    <t>-a2</t>
  </si>
  <si>
    <t>-a3</t>
  </si>
  <si>
    <t>-a4</t>
  </si>
  <si>
    <t>-a5</t>
  </si>
  <si>
    <t>Denominator</t>
  </si>
  <si>
    <t>Gain</t>
  </si>
  <si>
    <t>MAG</t>
  </si>
  <si>
    <t>Phase</t>
  </si>
  <si>
    <t>s</t>
  </si>
  <si>
    <t>s^2</t>
  </si>
  <si>
    <t>sRC</t>
  </si>
  <si>
    <t>s^2LC</t>
  </si>
  <si>
    <t>C</t>
  </si>
  <si>
    <t>L</t>
  </si>
  <si>
    <t>Num</t>
  </si>
  <si>
    <t>Den</t>
  </si>
  <si>
    <t>Plant</t>
  </si>
  <si>
    <t>Mag</t>
  </si>
  <si>
    <t>ESR</t>
  </si>
  <si>
    <t>Nom Output</t>
  </si>
  <si>
    <t>A/D Bits</t>
  </si>
  <si>
    <t>PWM Bits</t>
  </si>
  <si>
    <t>Div High</t>
  </si>
  <si>
    <t>Div Low</t>
  </si>
  <si>
    <t>V(AD) Nom</t>
  </si>
  <si>
    <t>A/D Ref</t>
  </si>
  <si>
    <t>N(AD) Nom</t>
  </si>
  <si>
    <t>A/D Max</t>
  </si>
  <si>
    <t>PWM Max</t>
  </si>
  <si>
    <t>Vin Nom</t>
  </si>
  <si>
    <t>TR(sec/Pri)</t>
  </si>
  <si>
    <t>D Nom</t>
  </si>
  <si>
    <t>N(PWM) Nom</t>
  </si>
  <si>
    <t>Internal Scale</t>
  </si>
  <si>
    <t>i.e. 4096 = 1</t>
  </si>
  <si>
    <t>Nom Plant O/P</t>
  </si>
  <si>
    <t>DC Gain of Plant</t>
  </si>
  <si>
    <t>= User Input</t>
  </si>
  <si>
    <t>Comp</t>
  </si>
  <si>
    <t>Open Loop</t>
  </si>
  <si>
    <t>=User Input</t>
  </si>
  <si>
    <t>=Result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</si>
</sst>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11" fontId="0" fillId="0" borderId="0" xfId="0" applyNumberFormat="1" applyFill="1"/>
    <xf numFmtId="0" fontId="2" fillId="0" borderId="0" xfId="0" applyFont="1"/>
    <xf numFmtId="164" fontId="0" fillId="3" borderId="0" xfId="0" applyNumberFormat="1" applyFill="1"/>
    <xf numFmtId="164" fontId="3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Compensator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 Graph Math'!$AC$3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Math'!$AC$4:$AC$104</c:f>
              <c:numCache>
                <c:formatCode>General</c:formatCode>
                <c:ptCount val="101"/>
                <c:pt idx="0">
                  <c:v>32.047862947633092</c:v>
                </c:pt>
                <c:pt idx="1">
                  <c:v>29.915700569710637</c:v>
                </c:pt>
                <c:pt idx="2">
                  <c:v>27.926343293657858</c:v>
                </c:pt>
                <c:pt idx="3">
                  <c:v>26.070294558731341</c:v>
                </c:pt>
                <c:pt idx="4">
                  <c:v>24.338694131655323</c:v>
                </c:pt>
                <c:pt idx="5">
                  <c:v>22.723275803431434</c:v>
                </c:pt>
                <c:pt idx="6">
                  <c:v>21.216327920062351</c:v>
                </c:pt>
                <c:pt idx="7">
                  <c:v>19.810656558216671</c:v>
                </c:pt>
                <c:pt idx="8">
                  <c:v>18.499551169758966</c:v>
                </c:pt>
                <c:pt idx="9">
                  <c:v>17.276752530418808</c:v>
                </c:pt>
                <c:pt idx="10">
                  <c:v>16.136422839115639</c:v>
                </c:pt>
                <c:pt idx="11">
                  <c:v>15.073117824019375</c:v>
                </c:pt>
                <c:pt idx="12">
                  <c:v>14.081760721736215</c:v>
                </c:pt>
                <c:pt idx="13">
                  <c:v>13.157618003557202</c:v>
                </c:pt>
                <c:pt idx="14">
                  <c:v>12.296276732129954</c:v>
                </c:pt>
                <c:pt idx="15">
                  <c:v>11.493623438331394</c:v>
                </c:pt>
                <c:pt idx="16">
                  <c:v>10.745824415800714</c:v>
                </c:pt>
                <c:pt idx="17">
                  <c:v>10.049307336795968</c:v>
                </c:pt>
                <c:pt idx="18">
                  <c:v>9.4007440990544175</c:v>
                </c:pt>
                <c:pt idx="19">
                  <c:v>8.7970348187049527</c:v>
                </c:pt>
                <c:pt idx="20">
                  <c:v>8.2352928899467397</c:v>
                </c:pt>
                <c:pt idx="21">
                  <c:v>7.712831036244272</c:v>
                </c:pt>
                <c:pt idx="22">
                  <c:v>7.227148283111041</c:v>
                </c:pt>
                <c:pt idx="23">
                  <c:v>6.7759177863736122</c:v>
                </c:pt>
                <c:pt idx="24">
                  <c:v>6.356975454258575</c:v>
                </c:pt>
                <c:pt idx="25">
                  <c:v>5.9683093061687496</c:v>
                </c:pt>
                <c:pt idx="26">
                  <c:v>5.6080495149780454</c:v>
                </c:pt>
                <c:pt idx="27">
                  <c:v>5.2744590853225812</c:v>
                </c:pt>
                <c:pt idx="28">
                  <c:v>4.9659251250035972</c:v>
                </c:pt>
                <c:pt idx="29">
                  <c:v>4.6809506735230304</c:v>
                </c:pt>
                <c:pt idx="30">
                  <c:v>4.4181470583258822</c:v>
                </c:pt>
                <c:pt idx="31">
                  <c:v>4.1762267578917731</c:v>
                </c:pt>
                <c:pt idx="32">
                  <c:v>3.9539967597534216</c:v>
                </c:pt>
                <c:pt idx="33">
                  <c:v>3.7503524116339397</c:v>
                </c:pt>
                <c:pt idx="34">
                  <c:v>3.5642717742183261</c:v>
                </c:pt>
                <c:pt idx="35">
                  <c:v>3.3948104941306383</c:v>
                </c:pt>
                <c:pt idx="36">
                  <c:v>3.2410972241532838</c:v>
                </c:pt>
                <c:pt idx="37">
                  <c:v>3.102329623173258</c:v>
                </c:pt>
                <c:pt idx="38">
                  <c:v>2.977770969368561</c:v>
                </c:pt>
                <c:pt idx="39">
                  <c:v>2.8667474146773264</c:v>
                </c:pt>
                <c:pt idx="40">
                  <c:v>2.7686458957041977</c:v>
                </c:pt>
                <c:pt idx="41">
                  <c:v>2.6829126952162023</c:v>
                </c:pt>
                <c:pt idx="42">
                  <c:v>2.6090526197351598</c:v>
                </c:pt>
                <c:pt idx="43">
                  <c:v>2.5466287247562098</c:v>
                </c:pt>
                <c:pt idx="44">
                  <c:v>2.4952624828161434</c:v>
                </c:pt>
                <c:pt idx="45">
                  <c:v>2.4546342559041139</c:v>
                </c:pt>
                <c:pt idx="46">
                  <c:v>2.4244839073875251</c:v>
                </c:pt>
                <c:pt idx="47">
                  <c:v>2.4046113743589448</c:v>
                </c:pt>
                <c:pt idx="48">
                  <c:v>2.3948770224651086</c:v>
                </c:pt>
                <c:pt idx="49">
                  <c:v>2.3952016228700459</c:v>
                </c:pt>
                <c:pt idx="50">
                  <c:v>2.4055658236194222</c:v>
                </c:pt>
                <c:pt idx="51">
                  <c:v>2.426009031242744</c:v>
                </c:pt>
                <c:pt idx="52">
                  <c:v>2.4566276669473548</c:v>
                </c:pt>
                <c:pt idx="53">
                  <c:v>2.4975728081343709</c:v>
                </c:pt>
                <c:pt idx="54">
                  <c:v>2.5490472632611967</c:v>
                </c:pt>
                <c:pt idx="55">
                  <c:v>2.6113021505899479</c:v>
                </c:pt>
                <c:pt idx="56">
                  <c:v>2.6846330556124389</c:v>
                </c:pt>
                <c:pt idx="57">
                  <c:v>2.7693758269882585</c:v>
                </c:pt>
                <c:pt idx="58">
                  <c:v>2.8659020384399256</c:v>
                </c:pt>
                <c:pt idx="59">
                  <c:v>2.9746140979943525</c:v>
                </c:pt>
                <c:pt idx="60">
                  <c:v>3.0959399314127318</c:v>
                </c:pt>
                <c:pt idx="61">
                  <c:v>3.2303271092023285</c:v>
                </c:pt>
                <c:pt idx="62">
                  <c:v>3.3782362315945482</c:v>
                </c:pt>
                <c:pt idx="63">
                  <c:v>3.5401333379224336</c:v>
                </c:pt>
                <c:pt idx="64">
                  <c:v>3.7164810698494066</c:v>
                </c:pt>
                <c:pt idx="65">
                  <c:v>3.9077282953084436</c:v>
                </c:pt>
                <c:pt idx="66">
                  <c:v>4.1142978952333076</c:v>
                </c:pt>
                <c:pt idx="67">
                  <c:v>4.3365724322353456</c:v>
                </c:pt>
                <c:pt idx="68">
                  <c:v>4.5748774643261747</c:v>
                </c:pt>
                <c:pt idx="69">
                  <c:v>4.829462343831521</c:v>
                </c:pt>
                <c:pt idx="70">
                  <c:v>5.100478458988718</c:v>
                </c:pt>
                <c:pt idx="71">
                  <c:v>5.3879550407937806</c:v>
                </c:pt>
                <c:pt idx="72">
                  <c:v>5.691772876614908</c:v>
                </c:pt>
                <c:pt idx="73">
                  <c:v>6.011636547703394</c:v>
                </c:pt>
                <c:pt idx="74">
                  <c:v>6.3470461363411124</c:v>
                </c:pt>
                <c:pt idx="75">
                  <c:v>6.6972697164907231</c:v>
                </c:pt>
                <c:pt idx="76">
                  <c:v>7.0613183225351381</c:v>
                </c:pt>
                <c:pt idx="77">
                  <c:v>7.4379254409994511</c:v>
                </c:pt>
                <c:pt idx="78">
                  <c:v>7.8255333304824264</c:v>
                </c:pt>
                <c:pt idx="79">
                  <c:v>8.2222885725949251</c:v>
                </c:pt>
                <c:pt idx="80">
                  <c:v>8.626049114042063</c:v>
                </c:pt>
                <c:pt idx="81">
                  <c:v>9.0344046094457706</c:v>
                </c:pt>
                <c:pt idx="82">
                  <c:v>9.4447110773171801</c:v>
                </c:pt>
                <c:pt idx="83">
                  <c:v>9.8541397483507964</c:v>
                </c:pt>
                <c:pt idx="84">
                  <c:v>10.259738591400339</c:v>
                </c:pt>
                <c:pt idx="85">
                  <c:v>10.658503492043076</c:v>
                </c:pt>
                <c:pt idx="86">
                  <c:v>11.047454629414364</c:v>
                </c:pt>
                <c:pt idx="87">
                  <c:v>11.423712466056699</c:v>
                </c:pt>
                <c:pt idx="88">
                  <c:v>11.784567119531163</c:v>
                </c:pt>
                <c:pt idx="89">
                  <c:v>12.127534826080122</c:v>
                </c:pt>
                <c:pt idx="90">
                  <c:v>12.450395712166166</c:v>
                </c:pt>
                <c:pt idx="91">
                  <c:v>12.751207990586392</c:v>
                </c:pt>
                <c:pt idx="92">
                  <c:v>13.028294687899992</c:v>
                </c:pt>
                <c:pt idx="93">
                  <c:v>13.28019966927484</c:v>
                </c:pt>
                <c:pt idx="94">
                  <c:v>13.505609538843128</c:v>
                </c:pt>
                <c:pt idx="95">
                  <c:v>13.703236319201194</c:v>
                </c:pt>
                <c:pt idx="96">
                  <c:v>13.871651775956536</c:v>
                </c:pt>
                <c:pt idx="97">
                  <c:v>14.009056457619442</c:v>
                </c:pt>
                <c:pt idx="98">
                  <c:v>14.112952472582347</c:v>
                </c:pt>
                <c:pt idx="99">
                  <c:v>14.179663947788599</c:v>
                </c:pt>
                <c:pt idx="100">
                  <c:v>14.2036035227973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3952"/>
        <c:axId val="185454528"/>
      </c:scatterChart>
      <c:scatterChart>
        <c:scatterStyle val="lineMarker"/>
        <c:varyColors val="0"/>
        <c:ser>
          <c:idx val="1"/>
          <c:order val="1"/>
          <c:tx>
            <c:strRef>
              <c:f>'Comp Graph Math'!$AD$3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Math'!$AD$4:$AD$104</c:f>
              <c:numCache>
                <c:formatCode>General</c:formatCode>
                <c:ptCount val="101"/>
                <c:pt idx="0">
                  <c:v>-85.864282266824148</c:v>
                </c:pt>
                <c:pt idx="1">
                  <c:v>-85.568923664947505</c:v>
                </c:pt>
                <c:pt idx="2">
                  <c:v>-85.252538870146111</c:v>
                </c:pt>
                <c:pt idx="3">
                  <c:v>-84.91364649533007</c:v>
                </c:pt>
                <c:pt idx="4">
                  <c:v>-84.550664323786236</c:v>
                </c:pt>
                <c:pt idx="5">
                  <c:v>-84.16190325901573</c:v>
                </c:pt>
                <c:pt idx="6">
                  <c:v>-83.745561106450978</c:v>
                </c:pt>
                <c:pt idx="7">
                  <c:v>-83.299716226343875</c:v>
                </c:pt>
                <c:pt idx="8">
                  <c:v>-82.822321122454511</c:v>
                </c:pt>
                <c:pt idx="9">
                  <c:v>-82.311196046021436</c:v>
                </c:pt>
                <c:pt idx="10">
                  <c:v>-81.764022714763996</c:v>
                </c:pt>
                <c:pt idx="11">
                  <c:v>-81.178338281413588</c:v>
                </c:pt>
                <c:pt idx="12">
                  <c:v>-80.551529713007142</c:v>
                </c:pt>
                <c:pt idx="13">
                  <c:v>-79.880828787131492</c:v>
                </c:pt>
                <c:pt idx="14">
                  <c:v>-79.163307953745459</c:v>
                </c:pt>
                <c:pt idx="15">
                  <c:v>-78.39587737250676</c:v>
                </c:pt>
                <c:pt idx="16">
                  <c:v>-77.575283492234433</c:v>
                </c:pt>
                <c:pt idx="17">
                  <c:v>-76.698109618083194</c:v>
                </c:pt>
                <c:pt idx="18">
                  <c:v>-75.760778989021887</c:v>
                </c:pt>
                <c:pt idx="19">
                  <c:v>-74.759560979242309</c:v>
                </c:pt>
                <c:pt idx="20">
                  <c:v>-73.690581132455478</c:v>
                </c:pt>
                <c:pt idx="21">
                  <c:v>-72.549835833581852</c:v>
                </c:pt>
                <c:pt idx="22">
                  <c:v>-71.333212518412708</c:v>
                </c:pt>
                <c:pt idx="23">
                  <c:v>-70.036516402934055</c:v>
                </c:pt>
                <c:pt idx="24">
                  <c:v>-68.655504775085944</c:v>
                </c:pt>
                <c:pt idx="25">
                  <c:v>-67.185929916011872</c:v>
                </c:pt>
                <c:pt idx="26">
                  <c:v>-65.623591683177793</c:v>
                </c:pt>
                <c:pt idx="27">
                  <c:v>-63.964400679743662</c:v>
                </c:pt>
                <c:pt idx="28">
                  <c:v>-62.204452718801065</c:v>
                </c:pt>
                <c:pt idx="29">
                  <c:v>-60.340114952255078</c:v>
                </c:pt>
                <c:pt idx="30">
                  <c:v>-58.368123539135993</c:v>
                </c:pt>
                <c:pt idx="31">
                  <c:v>-56.28569207234257</c:v>
                </c:pt>
                <c:pt idx="32">
                  <c:v>-54.090629161183969</c:v>
                </c:pt>
                <c:pt idx="33">
                  <c:v>-51.781462603714097</c:v>
                </c:pt>
                <c:pt idx="34">
                  <c:v>-49.357566535914678</c:v>
                </c:pt>
                <c:pt idx="35">
                  <c:v>-46.819286899537474</c:v>
                </c:pt>
                <c:pt idx="36">
                  <c:v>-44.168059658261107</c:v>
                </c:pt>
                <c:pt idx="37">
                  <c:v>-41.406515559804433</c:v>
                </c:pt>
                <c:pt idx="38">
                  <c:v>-38.538565056585092</c:v>
                </c:pt>
                <c:pt idx="39">
                  <c:v>-35.569457387661153</c:v>
                </c:pt>
                <c:pt idx="40">
                  <c:v>-32.505808866627127</c:v>
                </c:pt>
                <c:pt idx="41">
                  <c:v>-29.355597085444639</c:v>
                </c:pt>
                <c:pt idx="42">
                  <c:v>-26.128119876281957</c:v>
                </c:pt>
                <c:pt idx="43">
                  <c:v>-22.833920212937972</c:v>
                </c:pt>
                <c:pt idx="44">
                  <c:v>-19.484680414918902</c:v>
                </c:pt>
                <c:pt idx="45">
                  <c:v>-16.093090697998718</c:v>
                </c:pt>
                <c:pt idx="46">
                  <c:v>-12.672698012204915</c:v>
                </c:pt>
                <c:pt idx="47">
                  <c:v>-9.23774111599392</c:v>
                </c:pt>
                <c:pt idx="48">
                  <c:v>-5.8029770588393994</c:v>
                </c:pt>
                <c:pt idx="49">
                  <c:v>-2.3835029785913382</c:v>
                </c:pt>
                <c:pt idx="50">
                  <c:v>1.0054242098497967</c:v>
                </c:pt>
                <c:pt idx="51">
                  <c:v>4.3485686322820287</c:v>
                </c:pt>
                <c:pt idx="52">
                  <c:v>7.6308954853535287</c:v>
                </c:pt>
                <c:pt idx="53">
                  <c:v>10.837748540667906</c:v>
                </c:pt>
                <c:pt idx="54">
                  <c:v>13.955022330099611</c:v>
                </c:pt>
                <c:pt idx="55">
                  <c:v>16.969324901197968</c:v>
                </c:pt>
                <c:pt idx="56">
                  <c:v>19.868125885062874</c:v>
                </c:pt>
                <c:pt idx="57">
                  <c:v>22.639884046251243</c:v>
                </c:pt>
                <c:pt idx="58">
                  <c:v>25.274148746014326</c:v>
                </c:pt>
                <c:pt idx="59">
                  <c:v>27.761630898907107</c:v>
                </c:pt>
                <c:pt idx="60">
                  <c:v>30.094240886960545</c:v>
                </c:pt>
                <c:pt idx="61">
                  <c:v>32.265093214692342</c:v>
                </c:pt>
                <c:pt idx="62">
                  <c:v>34.268480076817113</c:v>
                </c:pt>
                <c:pt idx="63">
                  <c:v>36.099818130008615</c:v>
                </c:pt>
                <c:pt idx="64">
                  <c:v>37.755574361497544</c:v>
                </c:pt>
                <c:pt idx="65">
                  <c:v>39.233177903505648</c:v>
                </c:pt>
                <c:pt idx="66">
                  <c:v>40.530924942814345</c:v>
                </c:pt>
                <c:pt idx="67">
                  <c:v>41.647883599413298</c:v>
                </c:pt>
                <c:pt idx="68">
                  <c:v>42.58380492662338</c:v>
                </c:pt>
                <c:pt idx="69">
                  <c:v>43.339045160450368</c:v>
                </c:pt>
                <c:pt idx="70">
                  <c:v>43.914503144645984</c:v>
                </c:pt>
                <c:pt idx="71">
                  <c:v>44.311575574876613</c:v>
                </c:pt>
                <c:pt idx="72">
                  <c:v>44.532131396636565</c:v>
                </c:pt>
                <c:pt idx="73">
                  <c:v>44.578505382056143</c:v>
                </c:pt>
                <c:pt idx="74">
                  <c:v>44.453509601985552</c:v>
                </c:pt>
                <c:pt idx="75">
                  <c:v>44.160460197550201</c:v>
                </c:pt>
                <c:pt idx="76">
                  <c:v>43.703215543019184</c:v>
                </c:pt>
                <c:pt idx="77">
                  <c:v>43.086220607169594</c:v>
                </c:pt>
                <c:pt idx="78">
                  <c:v>42.314551125734887</c:v>
                </c:pt>
                <c:pt idx="79">
                  <c:v>41.393950196653535</c:v>
                </c:pt>
                <c:pt idx="80">
                  <c:v>40.330849242496242</c:v>
                </c:pt>
                <c:pt idx="81">
                  <c:v>39.132365111346502</c:v>
                </c:pt>
                <c:pt idx="82">
                  <c:v>37.806265559564828</c:v>
                </c:pt>
                <c:pt idx="83">
                  <c:v>36.360896578227155</c:v>
                </c:pt>
                <c:pt idx="84">
                  <c:v>34.805066994446641</c:v>
                </c:pt>
                <c:pt idx="85">
                  <c:v>33.147888369198391</c:v>
                </c:pt>
                <c:pt idx="86">
                  <c:v>31.398571141217289</c:v>
                </c:pt>
                <c:pt idx="87">
                  <c:v>29.566180807406546</c:v>
                </c:pt>
                <c:pt idx="88">
                  <c:v>27.659360166530099</c:v>
                </c:pt>
                <c:pt idx="89">
                  <c:v>25.686024747392405</c:v>
                </c:pt>
                <c:pt idx="90">
                  <c:v>23.653038016455778</c:v>
                </c:pt>
                <c:pt idx="91">
                  <c:v>21.565870444955014</c:v>
                </c:pt>
                <c:pt idx="92">
                  <c:v>19.428241752645015</c:v>
                </c:pt>
                <c:pt idx="93">
                  <c:v>17.241738403252349</c:v>
                </c:pt>
                <c:pt idx="94">
                  <c:v>15.005388331951833</c:v>
                </c:pt>
                <c:pt idx="95">
                  <c:v>12.715161148516547</c:v>
                </c:pt>
                <c:pt idx="96">
                  <c:v>10.363343074418635</c:v>
                </c:pt>
                <c:pt idx="97">
                  <c:v>7.9377086167217055</c:v>
                </c:pt>
                <c:pt idx="98">
                  <c:v>5.4203700995535495</c:v>
                </c:pt>
                <c:pt idx="99">
                  <c:v>2.7861225383724988</c:v>
                </c:pt>
                <c:pt idx="100">
                  <c:v>3.6662179122728516E-13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5680"/>
        <c:axId val="185455104"/>
      </c:scatterChart>
      <c:valAx>
        <c:axId val="185453952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4528"/>
        <c:crossesAt val="1.0000000000000002E-2"/>
        <c:crossBetween val="midCat"/>
      </c:valAx>
      <c:valAx>
        <c:axId val="185454528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3952"/>
        <c:crosses val="autoZero"/>
        <c:crossBetween val="midCat"/>
      </c:valAx>
      <c:valAx>
        <c:axId val="185455104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 (Deg)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5680"/>
        <c:crosses val="max"/>
        <c:crossBetween val="midCat"/>
        <c:majorUnit val="90"/>
      </c:valAx>
      <c:valAx>
        <c:axId val="185455680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45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Plant'!$J$6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Plant'!$J$7:$J$107</c:f>
              <c:numCache>
                <c:formatCode>General</c:formatCode>
                <c:ptCount val="101"/>
                <c:pt idx="0">
                  <c:v>1.4147043780957507</c:v>
                </c:pt>
                <c:pt idx="1">
                  <c:v>1.4147878201823674</c:v>
                </c:pt>
                <c:pt idx="2">
                  <c:v>1.4148836362779553</c:v>
                </c:pt>
                <c:pt idx="3">
                  <c:v>1.4149936633829756</c:v>
                </c:pt>
                <c:pt idx="4">
                  <c:v>1.415120011850048</c:v>
                </c:pt>
                <c:pt idx="5">
                  <c:v>1.4152651062626382</c:v>
                </c:pt>
                <c:pt idx="6">
                  <c:v>1.415431732492026</c:v>
                </c:pt>
                <c:pt idx="7">
                  <c:v>1.4156230918860295</c:v>
                </c:pt>
                <c:pt idx="8">
                  <c:v>1.4158428636981533</c:v>
                </c:pt>
                <c:pt idx="9">
                  <c:v>1.4160952770455257</c:v>
                </c:pt>
                <c:pt idx="10">
                  <c:v>1.4163851938973591</c:v>
                </c:pt>
                <c:pt idx="11">
                  <c:v>1.4167182048465803</c:v>
                </c:pt>
                <c:pt idx="12">
                  <c:v>1.4171007397160611</c:v>
                </c:pt>
                <c:pt idx="13">
                  <c:v>1.4175401954048585</c:v>
                </c:pt>
                <c:pt idx="14">
                  <c:v>1.418045083804272</c:v>
                </c:pt>
                <c:pt idx="15">
                  <c:v>1.418625203122402</c:v>
                </c:pt>
                <c:pt idx="16">
                  <c:v>1.4192918365696414</c:v>
                </c:pt>
                <c:pt idx="17">
                  <c:v>1.420057983102242</c:v>
                </c:pt>
                <c:pt idx="18">
                  <c:v>1.4209386258286316</c:v>
                </c:pt>
                <c:pt idx="19">
                  <c:v>1.4219510447965007</c:v>
                </c:pt>
                <c:pt idx="20">
                  <c:v>1.4231151822532386</c:v>
                </c:pt>
                <c:pt idx="21">
                  <c:v>1.424454070178508</c:v>
                </c:pt>
                <c:pt idx="22">
                  <c:v>1.4259943320231963</c:v>
                </c:pt>
                <c:pt idx="23">
                  <c:v>1.4277667732777199</c:v>
                </c:pt>
                <c:pt idx="24">
                  <c:v>1.429807078904771</c:v>
                </c:pt>
                <c:pt idx="25">
                  <c:v>1.4321566400339478</c:v>
                </c:pt>
                <c:pt idx="26">
                  <c:v>1.4348635379381103</c:v>
                </c:pt>
                <c:pt idx="27">
                  <c:v>1.4379837206157913</c:v>
                </c:pt>
                <c:pt idx="28">
                  <c:v>1.4415824168764362</c:v>
                </c:pt>
                <c:pt idx="29">
                  <c:v>1.4457358454803073</c:v>
                </c:pt>
                <c:pt idx="30">
                  <c:v>1.4505332937709883</c:v>
                </c:pt>
                <c:pt idx="31">
                  <c:v>1.4560796629904209</c:v>
                </c:pt>
                <c:pt idx="32">
                  <c:v>1.462498608437274</c:v>
                </c:pt>
                <c:pt idx="33">
                  <c:v>1.4699364452482495</c:v>
                </c:pt>
                <c:pt idx="34">
                  <c:v>1.478567049912761</c:v>
                </c:pt>
                <c:pt idx="35">
                  <c:v>1.4885980712567761</c:v>
                </c:pt>
                <c:pt idx="36">
                  <c:v>1.5002788840814059</c:v>
                </c:pt>
                <c:pt idx="37">
                  <c:v>1.5139108917404243</c:v>
                </c:pt>
                <c:pt idx="38">
                  <c:v>1.5298610387355096</c:v>
                </c:pt>
                <c:pt idx="39">
                  <c:v>1.5485797759033886</c:v>
                </c:pt>
                <c:pt idx="40">
                  <c:v>1.570625302710231</c:v>
                </c:pt>
                <c:pt idx="41">
                  <c:v>1.596696817222385</c:v>
                </c:pt>
                <c:pt idx="42">
                  <c:v>1.6276809471713023</c:v>
                </c:pt>
                <c:pt idx="43">
                  <c:v>1.6647178912371774</c:v>
                </c:pt>
                <c:pt idx="44">
                  <c:v>1.7092977539023388</c:v>
                </c:pt>
                <c:pt idx="45">
                  <c:v>1.763404403259953</c:v>
                </c:pt>
                <c:pt idx="46">
                  <c:v>1.8297364521948341</c:v>
                </c:pt>
                <c:pt idx="47">
                  <c:v>1.9120578341416401</c:v>
                </c:pt>
                <c:pt idx="48">
                  <c:v>2.0157749925094297</c:v>
                </c:pt>
                <c:pt idx="49">
                  <c:v>2.1489289014639237</c:v>
                </c:pt>
                <c:pt idx="50">
                  <c:v>2.3239875447797349</c:v>
                </c:pt>
                <c:pt idx="51">
                  <c:v>2.5612785528769866</c:v>
                </c:pt>
                <c:pt idx="52">
                  <c:v>2.8960107583193828</c:v>
                </c:pt>
                <c:pt idx="53">
                  <c:v>3.393638806654085</c:v>
                </c:pt>
                <c:pt idx="54">
                  <c:v>4.184613143552296</c:v>
                </c:pt>
                <c:pt idx="55">
                  <c:v>5.5246686098777076</c:v>
                </c:pt>
                <c:pt idx="56">
                  <c:v>7.5402917604768085</c:v>
                </c:pt>
                <c:pt idx="57">
                  <c:v>7.7092032620402691</c:v>
                </c:pt>
                <c:pt idx="58">
                  <c:v>5.1539825138151976</c:v>
                </c:pt>
                <c:pt idx="59">
                  <c:v>3.3379803599624167</c:v>
                </c:pt>
                <c:pt idx="60">
                  <c:v>2.3177276874463653</c:v>
                </c:pt>
                <c:pt idx="61">
                  <c:v>1.7045100893027036</c:v>
                </c:pt>
                <c:pt idx="62">
                  <c:v>1.3054697994029909</c:v>
                </c:pt>
                <c:pt idx="63">
                  <c:v>1.0292539091710062</c:v>
                </c:pt>
                <c:pt idx="64">
                  <c:v>0.82902022948699683</c:v>
                </c:pt>
                <c:pt idx="65">
                  <c:v>0.67871505023421619</c:v>
                </c:pt>
                <c:pt idx="66">
                  <c:v>0.56281866941314229</c:v>
                </c:pt>
                <c:pt idx="67">
                  <c:v>0.47155257196739991</c:v>
                </c:pt>
                <c:pt idx="68">
                  <c:v>0.39846527764100625</c:v>
                </c:pt>
                <c:pt idx="69">
                  <c:v>0.33913480769199206</c:v>
                </c:pt>
                <c:pt idx="70">
                  <c:v>0.29043175733863535</c:v>
                </c:pt>
                <c:pt idx="71">
                  <c:v>0.25008067013895457</c:v>
                </c:pt>
                <c:pt idx="72">
                  <c:v>0.21638827688730722</c:v>
                </c:pt>
                <c:pt idx="73">
                  <c:v>0.1880691883656902</c:v>
                </c:pt>
                <c:pt idx="74">
                  <c:v>0.16413067479653792</c:v>
                </c:pt>
                <c:pt idx="75">
                  <c:v>0.14379446148874764</c:v>
                </c:pt>
                <c:pt idx="76">
                  <c:v>0.12644239191955581</c:v>
                </c:pt>
                <c:pt idx="77">
                  <c:v>0.11157787810596211</c:v>
                </c:pt>
                <c:pt idx="78">
                  <c:v>9.8798033908002209E-2</c:v>
                </c:pt>
                <c:pt idx="79">
                  <c:v>8.7773185995348682E-2</c:v>
                </c:pt>
                <c:pt idx="80">
                  <c:v>7.8231573923918246E-2</c:v>
                </c:pt>
                <c:pt idx="81">
                  <c:v>6.9947760646236951E-2</c:v>
                </c:pt>
                <c:pt idx="82">
                  <c:v>6.2733735965575424E-2</c:v>
                </c:pt>
                <c:pt idx="83">
                  <c:v>5.6432001138072375E-2</c:v>
                </c:pt>
                <c:pt idx="84">
                  <c:v>5.09101292709273E-2</c:v>
                </c:pt>
                <c:pt idx="85">
                  <c:v>4.6056438024939014E-2</c:v>
                </c:pt>
                <c:pt idx="86">
                  <c:v>4.1776510181398496E-2</c:v>
                </c:pt>
                <c:pt idx="87">
                  <c:v>3.7990367790853435E-2</c:v>
                </c:pt>
                <c:pt idx="88">
                  <c:v>3.4630155921648774E-2</c:v>
                </c:pt>
                <c:pt idx="89">
                  <c:v>3.1638228438810305E-2</c:v>
                </c:pt>
                <c:pt idx="90">
                  <c:v>2.896555478614669E-2</c:v>
                </c:pt>
                <c:pt idx="91">
                  <c:v>2.6570386178119139E-2</c:v>
                </c:pt>
                <c:pt idx="92">
                  <c:v>2.441713387506261E-2</c:v>
                </c:pt>
                <c:pt idx="93">
                  <c:v>2.2475422711508476E-2</c:v>
                </c:pt>
                <c:pt idx="94">
                  <c:v>2.0719290793116619E-2</c:v>
                </c:pt>
                <c:pt idx="95">
                  <c:v>1.9126512026853199E-2</c:v>
                </c:pt>
                <c:pt idx="96">
                  <c:v>1.7678022458724445E-2</c:v>
                </c:pt>
                <c:pt idx="97">
                  <c:v>1.6357434672872762E-2</c:v>
                </c:pt>
                <c:pt idx="98">
                  <c:v>1.5150627051432474E-2</c:v>
                </c:pt>
                <c:pt idx="99">
                  <c:v>1.4045396716934722E-2</c:v>
                </c:pt>
                <c:pt idx="100">
                  <c:v>1.3031166625015626E-2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7984"/>
        <c:axId val="206159872"/>
      </c:scatterChart>
      <c:scatterChart>
        <c:scatterStyle val="lineMarker"/>
        <c:varyColors val="0"/>
        <c:ser>
          <c:idx val="1"/>
          <c:order val="1"/>
          <c:tx>
            <c:strRef>
              <c:f>'VM Plant'!$K$6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Plant'!$K$7:$K$107</c:f>
              <c:numCache>
                <c:formatCode>General</c:formatCode>
                <c:ptCount val="101"/>
                <c:pt idx="0">
                  <c:v>-0.18008025614153048</c:v>
                </c:pt>
                <c:pt idx="1">
                  <c:v>-0.19297221720993038</c:v>
                </c:pt>
                <c:pt idx="2">
                  <c:v>-0.20678913936840937</c:v>
                </c:pt>
                <c:pt idx="3">
                  <c:v>-0.22159785228363579</c:v>
                </c:pt>
                <c:pt idx="4">
                  <c:v>-0.23747012147498517</c:v>
                </c:pt>
                <c:pt idx="5">
                  <c:v>-0.25448303743640799</c:v>
                </c:pt>
                <c:pt idx="6">
                  <c:v>-0.27271944095981526</c:v>
                </c:pt>
                <c:pt idx="7">
                  <c:v>-0.29226838920008064</c:v>
                </c:pt>
                <c:pt idx="8">
                  <c:v>-0.31322566780528943</c:v>
                </c:pt>
                <c:pt idx="9">
                  <c:v>-0.33569435538521286</c:v>
                </c:pt>
                <c:pt idx="10">
                  <c:v>-0.35978544774470977</c:v>
                </c:pt>
                <c:pt idx="11">
                  <c:v>-0.38561855071549755</c:v>
                </c:pt>
                <c:pt idx="12">
                  <c:v>-0.41332265214004132</c:v>
                </c:pt>
                <c:pt idx="13">
                  <c:v>-0.44303698567158872</c:v>
                </c:pt>
                <c:pt idx="14">
                  <c:v>-0.47491200165074915</c:v>
                </c:pt>
                <c:pt idx="15">
                  <c:v>-0.50911046352304501</c:v>
                </c:pt>
                <c:pt idx="16">
                  <c:v>-0.54580869222835293</c:v>
                </c:pt>
                <c:pt idx="17">
                  <c:v>-0.5851979859188553</c:v>
                </c:pt>
                <c:pt idx="18">
                  <c:v>-0.62748624850015366</c:v>
                </c:pt>
                <c:pt idx="19">
                  <c:v>-0.67289986816551772</c:v>
                </c:pt>
                <c:pt idx="20">
                  <c:v>-0.72168589672748606</c:v>
                </c:pt>
                <c:pt idx="21">
                  <c:v>-0.77411459269387828</c:v>
                </c:pt>
                <c:pt idx="22">
                  <c:v>-0.83048240640619486</c:v>
                </c:pt>
                <c:pt idx="23">
                  <c:v>-0.89111550510938997</c:v>
                </c:pt>
                <c:pt idx="24">
                  <c:v>-0.95637396081856685</c:v>
                </c:pt>
                <c:pt idx="25">
                  <c:v>-1.0266567559877522</c:v>
                </c:pt>
                <c:pt idx="26">
                  <c:v>-1.1024078035646365</c:v>
                </c:pt>
                <c:pt idx="27">
                  <c:v>-1.1841232321675415</c:v>
                </c:pt>
                <c:pt idx="28">
                  <c:v>-1.2723602581644058</c:v>
                </c:pt>
                <c:pt idx="29">
                  <c:v>-1.3677480603811674</c:v>
                </c:pt>
                <c:pt idx="30">
                  <c:v>-1.4710011984767406</c:v>
                </c:pt>
                <c:pt idx="31">
                  <c:v>-1.5829362847332711</c:v>
                </c:pt>
                <c:pt idx="32">
                  <c:v>-1.7044928484679116</c:v>
                </c:pt>
                <c:pt idx="33">
                  <c:v>-1.836759647783984</c:v>
                </c:pt>
                <c:pt idx="34">
                  <c:v>-1.9810081223895233</c:v>
                </c:pt>
                <c:pt idx="35">
                  <c:v>-2.1387352999377311</c:v>
                </c:pt>
                <c:pt idx="36">
                  <c:v>-2.3117193525345101</c:v>
                </c:pt>
                <c:pt idx="37">
                  <c:v>-2.5020922827485736</c:v>
                </c:pt>
                <c:pt idx="38">
                  <c:v>-2.7124361098858967</c:v>
                </c:pt>
                <c:pt idx="39">
                  <c:v>-2.9459117663953496</c:v>
                </c:pt>
                <c:pt idx="40">
                  <c:v>-3.2064342595590265</c:v>
                </c:pt>
                <c:pt idx="41">
                  <c:v>-3.4989144476145571</c:v>
                </c:pt>
                <c:pt idx="42">
                  <c:v>-3.8295986551437635</c:v>
                </c:pt>
                <c:pt idx="43">
                  <c:v>-4.206555222653094</c:v>
                </c:pt>
                <c:pt idx="44">
                  <c:v>-4.6403873157602646</c:v>
                </c:pt>
                <c:pt idx="45">
                  <c:v>-5.145304159691074</c:v>
                </c:pt>
                <c:pt idx="46">
                  <c:v>-5.7407787044839296</c:v>
                </c:pt>
                <c:pt idx="47">
                  <c:v>-6.4542010397470158</c:v>
                </c:pt>
                <c:pt idx="48">
                  <c:v>-7.3252969212979258</c:v>
                </c:pt>
                <c:pt idx="49">
                  <c:v>-8.4138370567974636</c:v>
                </c:pt>
                <c:pt idx="50">
                  <c:v>-9.8138594208874785</c:v>
                </c:pt>
                <c:pt idx="51">
                  <c:v>-11.681740202744484</c:v>
                </c:pt>
                <c:pt idx="52">
                  <c:v>-14.296379987890612</c:v>
                </c:pt>
                <c:pt idx="53">
                  <c:v>-18.202085491698128</c:v>
                </c:pt>
                <c:pt idx="54">
                  <c:v>-24.59144156158175</c:v>
                </c:pt>
                <c:pt idx="55">
                  <c:v>-36.450288518220368</c:v>
                </c:pt>
                <c:pt idx="56">
                  <c:v>-61.369388276384306</c:v>
                </c:pt>
                <c:pt idx="57">
                  <c:v>-103.51020984016526</c:v>
                </c:pt>
                <c:pt idx="58">
                  <c:v>-135.16684290504716</c:v>
                </c:pt>
                <c:pt idx="59">
                  <c:v>-150.28107452312128</c:v>
                </c:pt>
                <c:pt idx="60">
                  <c:v>-158.03357312741917</c:v>
                </c:pt>
                <c:pt idx="61">
                  <c:v>-162.59101053435467</c:v>
                </c:pt>
                <c:pt idx="62">
                  <c:v>-165.55922145636171</c:v>
                </c:pt>
                <c:pt idx="63">
                  <c:v>-167.63997269565363</c:v>
                </c:pt>
                <c:pt idx="64">
                  <c:v>-169.18131044469362</c:v>
                </c:pt>
                <c:pt idx="65">
                  <c:v>-170.37442763728279</c:v>
                </c:pt>
                <c:pt idx="66">
                  <c:v>-171.33344842215612</c:v>
                </c:pt>
                <c:pt idx="67">
                  <c:v>-172.13151327263833</c:v>
                </c:pt>
                <c:pt idx="68">
                  <c:v>-172.81864610261022</c:v>
                </c:pt>
                <c:pt idx="69">
                  <c:v>-173.43129143292836</c:v>
                </c:pt>
                <c:pt idx="70">
                  <c:v>-173.99774092479495</c:v>
                </c:pt>
                <c:pt idx="71">
                  <c:v>-174.54139767321902</c:v>
                </c:pt>
                <c:pt idx="72">
                  <c:v>-175.0828386370078</c:v>
                </c:pt>
                <c:pt idx="73">
                  <c:v>-175.64117450932756</c:v>
                </c:pt>
                <c:pt idx="74">
                  <c:v>-176.2349779178999</c:v>
                </c:pt>
                <c:pt idx="75">
                  <c:v>-176.88293184158468</c:v>
                </c:pt>
                <c:pt idx="76">
                  <c:v>-177.60428560499406</c:v>
                </c:pt>
                <c:pt idx="77">
                  <c:v>-178.41916992724882</c:v>
                </c:pt>
                <c:pt idx="78">
                  <c:v>-179.34880249975234</c:v>
                </c:pt>
                <c:pt idx="79">
                  <c:v>179.58439517050206</c:v>
                </c:pt>
                <c:pt idx="80">
                  <c:v>178.3567540571209</c:v>
                </c:pt>
                <c:pt idx="81">
                  <c:v>176.94337322266108</c:v>
                </c:pt>
                <c:pt idx="82">
                  <c:v>175.31818081114253</c:v>
                </c:pt>
                <c:pt idx="83">
                  <c:v>173.45402564457626</c:v>
                </c:pt>
                <c:pt idx="84">
                  <c:v>171.32278388742282</c:v>
                </c:pt>
                <c:pt idx="85">
                  <c:v>168.89546517847324</c:v>
                </c:pt>
                <c:pt idx="86">
                  <c:v>166.14230358268293</c:v>
                </c:pt>
                <c:pt idx="87">
                  <c:v>163.03282073787418</c:v>
                </c:pt>
                <c:pt idx="88">
                  <c:v>159.53585147336665</c:v>
                </c:pt>
                <c:pt idx="89">
                  <c:v>155.61952560023829</c:v>
                </c:pt>
                <c:pt idx="90">
                  <c:v>151.25120308414242</c:v>
                </c:pt>
                <c:pt idx="91">
                  <c:v>146.39736300343628</c:v>
                </c:pt>
                <c:pt idx="92">
                  <c:v>141.02344925896224</c:v>
                </c:pt>
                <c:pt idx="93">
                  <c:v>135.09367776608394</c:v>
                </c:pt>
                <c:pt idx="94">
                  <c:v>128.57081079343214</c:v>
                </c:pt>
                <c:pt idx="95">
                  <c:v>121.41590429878055</c:v>
                </c:pt>
                <c:pt idx="96">
                  <c:v>113.58803370559731</c:v>
                </c:pt>
                <c:pt idx="97">
                  <c:v>105.04400274914876</c:v>
                </c:pt>
                <c:pt idx="98">
                  <c:v>95.738038978239828</c:v>
                </c:pt>
                <c:pt idx="99">
                  <c:v>85.62147837954474</c:v>
                </c:pt>
                <c:pt idx="100">
                  <c:v>74.642440508396433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1024"/>
        <c:axId val="206160448"/>
      </c:scatterChart>
      <c:valAx>
        <c:axId val="185457984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59872"/>
        <c:crossesAt val="1.0000000000000002E-2"/>
        <c:crossBetween val="midCat"/>
      </c:valAx>
      <c:valAx>
        <c:axId val="206159872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57984"/>
        <c:crosses val="autoZero"/>
        <c:crossBetween val="midCat"/>
      </c:valAx>
      <c:valAx>
        <c:axId val="206160448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1024"/>
        <c:crosses val="max"/>
        <c:crossBetween val="midCat"/>
        <c:majorUnit val="90"/>
      </c:valAx>
      <c:valAx>
        <c:axId val="2061610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16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Open Loop Gain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Open Loop Math'!$F$6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Math'!$F$7:$F$107</c:f>
              <c:numCache>
                <c:formatCode>General</c:formatCode>
                <c:ptCount val="101"/>
                <c:pt idx="0">
                  <c:v>45.33825202062912</c:v>
                </c:pt>
                <c:pt idx="1">
                  <c:v>42.324368798249303</c:v>
                </c:pt>
                <c:pt idx="2">
                  <c:v>39.512526147277093</c:v>
                </c:pt>
                <c:pt idx="3">
                  <c:v>36.889301603132466</c:v>
                </c:pt>
                <c:pt idx="4">
                  <c:v>34.44217312800275</c:v>
                </c:pt>
                <c:pt idx="5">
                  <c:v>32.159459344578593</c:v>
                </c:pt>
                <c:pt idx="6">
                  <c:v>30.030263785012835</c:v>
                </c:pt>
                <c:pt idx="7">
                  <c:v>28.044422889234923</c:v>
                </c:pt>
                <c:pt idx="8">
                  <c:v>26.192457505322068</c:v>
                </c:pt>
                <c:pt idx="9">
                  <c:v>24.465527661010377</c:v>
                </c:pt>
                <c:pt idx="10">
                  <c:v>22.855390391790554</c:v>
                </c:pt>
                <c:pt idx="11">
                  <c:v>21.354360425085769</c:v>
                </c:pt>
                <c:pt idx="12">
                  <c:v>19.955273535276994</c:v>
                </c:pt>
                <c:pt idx="13">
                  <c:v>18.651452395824982</c:v>
                </c:pt>
                <c:pt idx="14">
                  <c:v>17.436674769093759</c:v>
                </c:pt>
                <c:pt idx="15">
                  <c:v>16.305143884815312</c:v>
                </c:pt>
                <c:pt idx="16">
                  <c:v>15.251460870556736</c:v>
                </c:pt>
                <c:pt idx="17">
                  <c:v>14.270599108265056</c:v>
                </c:pt>
                <c:pt idx="18">
                  <c:v>13.357880401876985</c:v>
                </c:pt>
                <c:pt idx="19">
                  <c:v>12.508952851568706</c:v>
                </c:pt>
                <c:pt idx="20">
                  <c:v>11.719770341985383</c:v>
                </c:pt>
                <c:pt idx="21">
                  <c:v>10.986573562177233</c:v>
                </c:pt>
                <c:pt idx="22">
                  <c:v>10.305872488407521</c:v>
                </c:pt>
                <c:pt idx="23">
                  <c:v>9.6744302738457595</c:v>
                </c:pt>
                <c:pt idx="24">
                  <c:v>9.0892485049227858</c:v>
                </c:pt>
                <c:pt idx="25">
                  <c:v>8.5475538026059805</c:v>
                </c:pt>
                <c:pt idx="26">
                  <c:v>8.0467857679935051</c:v>
                </c:pt>
                <c:pt idx="27">
                  <c:v>7.5845862997479285</c:v>
                </c:pt>
                <c:pt idx="28">
                  <c:v>7.1587903437300993</c:v>
                </c:pt>
                <c:pt idx="29">
                  <c:v>6.7674181796374331</c:v>
                </c:pt>
                <c:pt idx="30">
                  <c:v>6.4086694048780393</c:v>
                </c:pt>
                <c:pt idx="31">
                  <c:v>6.080918850202635</c:v>
                </c:pt>
                <c:pt idx="32">
                  <c:v>5.7827147589048691</c:v>
                </c:pt>
                <c:pt idx="33">
                  <c:v>5.512779692385398</c:v>
                </c:pt>
                <c:pt idx="34">
                  <c:v>5.2700148022933071</c:v>
                </c:pt>
                <c:pt idx="35">
                  <c:v>5.0535083538451318</c:v>
                </c:pt>
                <c:pt idx="36">
                  <c:v>4.8625497266520377</c:v>
                </c:pt>
                <c:pt idx="37">
                  <c:v>4.6966506062909632</c:v>
                </c:pt>
                <c:pt idx="38">
                  <c:v>4.5555757883146333</c:v>
                </c:pt>
                <c:pt idx="39">
                  <c:v>4.4393870689926329</c:v>
                </c:pt>
                <c:pt idx="40">
                  <c:v>4.3485052980378471</c:v>
                </c:pt>
                <c:pt idx="41">
                  <c:v>4.2837981613372405</c:v>
                </c:pt>
                <c:pt idx="42">
                  <c:v>4.2467052393102929</c:v>
                </c:pt>
                <c:pt idx="43">
                  <c:v>4.2394184004401811</c:v>
                </c:pt>
                <c:pt idx="44">
                  <c:v>4.2651465572744058</c:v>
                </c:pt>
                <c:pt idx="45">
                  <c:v>4.3285128552540311</c:v>
                </c:pt>
                <c:pt idx="46">
                  <c:v>4.4361665831067185</c:v>
                </c:pt>
                <c:pt idx="47">
                  <c:v>4.5977560164091145</c:v>
                </c:pt>
                <c:pt idx="48">
                  <c:v>4.8275332120206151</c:v>
                </c:pt>
                <c:pt idx="49">
                  <c:v>5.1471179922187362</c:v>
                </c:pt>
                <c:pt idx="50">
                  <c:v>5.5905050122393414</c:v>
                </c:pt>
                <c:pt idx="51">
                  <c:v>6.2136849008079142</c:v>
                </c:pt>
                <c:pt idx="52">
                  <c:v>7.1144201526645805</c:v>
                </c:pt>
                <c:pt idx="53">
                  <c:v>8.4758600041288226</c:v>
                </c:pt>
                <c:pt idx="54">
                  <c:v>10.666776681378836</c:v>
                </c:pt>
                <c:pt idx="55">
                  <c:v>14.42657902227047</c:v>
                </c:pt>
                <c:pt idx="56">
                  <c:v>20.242916509138123</c:v>
                </c:pt>
                <c:pt idx="57">
                  <c:v>21.349681159233381</c:v>
                </c:pt>
                <c:pt idx="58">
                  <c:v>14.770808992426671</c:v>
                </c:pt>
                <c:pt idx="59">
                  <c:v>9.92920343757247</c:v>
                </c:pt>
                <c:pt idx="60">
                  <c:v>7.1755456977060872</c:v>
                </c:pt>
                <c:pt idx="61">
                  <c:v>5.5061251493834051</c:v>
                </c:pt>
                <c:pt idx="62">
                  <c:v>4.4101853755956544</c:v>
                </c:pt>
                <c:pt idx="63">
                  <c:v>3.6436960770432631</c:v>
                </c:pt>
                <c:pt idx="64">
                  <c:v>3.0810379894106346</c:v>
                </c:pt>
                <c:pt idx="65">
                  <c:v>2.6522340062519425</c:v>
                </c:pt>
                <c:pt idx="66">
                  <c:v>2.3156036669645048</c:v>
                </c:pt>
                <c:pt idx="67">
                  <c:v>2.0449218839435028</c:v>
                </c:pt>
                <c:pt idx="68">
                  <c:v>1.8229298189963095</c:v>
                </c:pt>
                <c:pt idx="69">
                  <c:v>1.6378387832310195</c:v>
                </c:pt>
                <c:pt idx="70">
                  <c:v>1.4813409221119513</c:v>
                </c:pt>
                <c:pt idx="71">
                  <c:v>1.3474234072802647</c:v>
                </c:pt>
                <c:pt idx="72">
                  <c:v>1.2316329252046114</c:v>
                </c:pt>
                <c:pt idx="73">
                  <c:v>1.1306036062760974</c:v>
                </c:pt>
                <c:pt idx="74">
                  <c:v>1.0417449653224251</c:v>
                </c:pt>
                <c:pt idx="75">
                  <c:v>0.96303029232768089</c:v>
                </c:pt>
                <c:pt idx="76">
                  <c:v>0.89284997880672812</c:v>
                </c:pt>
                <c:pt idx="77">
                  <c:v>0.8299079382170711</c:v>
                </c:pt>
                <c:pt idx="78">
                  <c:v>0.77314730733320447</c:v>
                </c:pt>
                <c:pt idx="79">
                  <c:v>0.72169646418980471</c:v>
                </c:pt>
                <c:pt idx="80">
                  <c:v>0.67482939893653171</c:v>
                </c:pt>
                <c:pt idx="81">
                  <c:v>0.6319363712027728</c:v>
                </c:pt>
                <c:pt idx="82">
                  <c:v>0.59250201099556143</c:v>
                </c:pt>
                <c:pt idx="83">
                  <c:v>0.55608882549365612</c:v>
                </c:pt>
                <c:pt idx="84">
                  <c:v>0.52232461797411267</c:v>
                </c:pt>
                <c:pt idx="85">
                  <c:v>0.49089270551987774</c:v>
                </c:pt>
                <c:pt idx="86">
                  <c:v>0.46152410080426715</c:v>
                </c:pt>
                <c:pt idx="87">
                  <c:v>0.43399103812245166</c:v>
                </c:pt>
                <c:pt idx="88">
                  <c:v>0.40810139681849944</c:v>
                </c:pt>
                <c:pt idx="89">
                  <c:v>0.38369371722715007</c:v>
                </c:pt>
                <c:pt idx="90">
                  <c:v>0.3606326191099547</c:v>
                </c:pt>
                <c:pt idx="91">
                  <c:v>0.33880452054739874</c:v>
                </c:pt>
                <c:pt idx="92">
                  <c:v>0.31811361555822143</c:v>
                </c:pt>
                <c:pt idx="93">
                  <c:v>0.29847810126018748</c:v>
                </c:pt>
                <c:pt idx="94">
                  <c:v>0.27982665137358004</c:v>
                </c:pt>
                <c:pt idx="95">
                  <c:v>0.26209511426601334</c:v>
                </c:pt>
                <c:pt idx="96">
                  <c:v>0.24522337163496416</c:v>
                </c:pt>
                <c:pt idx="97">
                  <c:v>0.22915222583409631</c:v>
                </c:pt>
                <c:pt idx="98">
                  <c:v>0.21382007950668655</c:v>
                </c:pt>
                <c:pt idx="99">
                  <c:v>0.19915900545950724</c:v>
                </c:pt>
                <c:pt idx="100">
                  <c:v>0.18508952418123087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3328"/>
        <c:axId val="206163904"/>
      </c:scatterChart>
      <c:scatterChart>
        <c:scatterStyle val="lineMarker"/>
        <c:varyColors val="0"/>
        <c:ser>
          <c:idx val="1"/>
          <c:order val="1"/>
          <c:tx>
            <c:strRef>
              <c:f>'VM Open Loop Math'!$G$6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Math'!$G$7:$G$107</c:f>
              <c:numCache>
                <c:formatCode>General</c:formatCode>
                <c:ptCount val="101"/>
                <c:pt idx="0">
                  <c:v>93.955637477034301</c:v>
                </c:pt>
                <c:pt idx="1">
                  <c:v>94.238104117842553</c:v>
                </c:pt>
                <c:pt idx="2">
                  <c:v>94.540671990485478</c:v>
                </c:pt>
                <c:pt idx="3">
                  <c:v>94.864755652386307</c:v>
                </c:pt>
                <c:pt idx="4">
                  <c:v>95.211865554738765</c:v>
                </c:pt>
                <c:pt idx="5">
                  <c:v>95.583613703547854</c:v>
                </c:pt>
                <c:pt idx="6">
                  <c:v>95.981719452589189</c:v>
                </c:pt>
                <c:pt idx="7">
                  <c:v>96.408015384456064</c:v>
                </c:pt>
                <c:pt idx="8">
                  <c:v>96.864453209740205</c:v>
                </c:pt>
                <c:pt idx="9">
                  <c:v>97.353109598593349</c:v>
                </c:pt>
                <c:pt idx="10">
                  <c:v>97.876191837491291</c:v>
                </c:pt>
                <c:pt idx="11">
                  <c:v>98.436043167870892</c:v>
                </c:pt>
                <c:pt idx="12">
                  <c:v>99.035147634852791</c:v>
                </c:pt>
                <c:pt idx="13">
                  <c:v>99.676134227196897</c:v>
                </c:pt>
                <c:pt idx="14">
                  <c:v>100.36178004460378</c:v>
                </c:pt>
                <c:pt idx="15">
                  <c:v>101.09501216397017</c:v>
                </c:pt>
                <c:pt idx="16">
                  <c:v>101.8789078155372</c:v>
                </c:pt>
                <c:pt idx="17">
                  <c:v>102.71669239599791</c:v>
                </c:pt>
                <c:pt idx="18">
                  <c:v>103.61173476247801</c:v>
                </c:pt>
                <c:pt idx="19">
                  <c:v>104.56753915259215</c:v>
                </c:pt>
                <c:pt idx="20">
                  <c:v>105.58773297081703</c:v>
                </c:pt>
                <c:pt idx="21">
                  <c:v>106.67604957372433</c:v>
                </c:pt>
                <c:pt idx="22">
                  <c:v>107.83630507518109</c:v>
                </c:pt>
                <c:pt idx="23">
                  <c:v>109.07236809195656</c:v>
                </c:pt>
                <c:pt idx="24">
                  <c:v>110.38812126409547</c:v>
                </c:pt>
                <c:pt idx="25">
                  <c:v>111.78741332800038</c:v>
                </c:pt>
                <c:pt idx="26">
                  <c:v>113.27400051325759</c:v>
                </c:pt>
                <c:pt idx="27">
                  <c:v>114.8514760880888</c:v>
                </c:pt>
                <c:pt idx="28">
                  <c:v>116.52318702303454</c:v>
                </c:pt>
                <c:pt idx="29">
                  <c:v>118.29213698736373</c:v>
                </c:pt>
                <c:pt idx="30">
                  <c:v>120.16087526238724</c:v>
                </c:pt>
                <c:pt idx="31">
                  <c:v>122.13137164292418</c:v>
                </c:pt>
                <c:pt idx="32">
                  <c:v>124.20487799034808</c:v>
                </c:pt>
                <c:pt idx="33">
                  <c:v>126.38177774850193</c:v>
                </c:pt>
                <c:pt idx="34">
                  <c:v>128.6614253416958</c:v>
                </c:pt>
                <c:pt idx="35">
                  <c:v>131.04197780052479</c:v>
                </c:pt>
                <c:pt idx="36">
                  <c:v>133.52022098920435</c:v>
                </c:pt>
                <c:pt idx="37">
                  <c:v>136.09139215744696</c:v>
                </c:pt>
                <c:pt idx="38">
                  <c:v>138.74899883352901</c:v>
                </c:pt>
                <c:pt idx="39">
                  <c:v>141.48463084594351</c:v>
                </c:pt>
                <c:pt idx="40">
                  <c:v>144.28775687381386</c:v>
                </c:pt>
                <c:pt idx="41">
                  <c:v>147.14548846694072</c:v>
                </c:pt>
                <c:pt idx="42">
                  <c:v>150.04228146857423</c:v>
                </c:pt>
                <c:pt idx="43">
                  <c:v>152.95952456440892</c:v>
                </c:pt>
                <c:pt idx="44">
                  <c:v>155.87493226932088</c:v>
                </c:pt>
                <c:pt idx="45">
                  <c:v>158.76160514231026</c:v>
                </c:pt>
                <c:pt idx="46">
                  <c:v>161.58652328331107</c:v>
                </c:pt>
                <c:pt idx="47">
                  <c:v>164.30805784425911</c:v>
                </c:pt>
                <c:pt idx="48">
                  <c:v>166.87172601986265</c:v>
                </c:pt>
                <c:pt idx="49">
                  <c:v>169.20265996461123</c:v>
                </c:pt>
                <c:pt idx="50">
                  <c:v>171.1915647889623</c:v>
                </c:pt>
                <c:pt idx="51">
                  <c:v>172.66682842953753</c:v>
                </c:pt>
                <c:pt idx="52">
                  <c:v>173.33451549746292</c:v>
                </c:pt>
                <c:pt idx="53">
                  <c:v>172.63566304896977</c:v>
                </c:pt>
                <c:pt idx="54">
                  <c:v>169.36358076851789</c:v>
                </c:pt>
                <c:pt idx="55">
                  <c:v>160.51903638297767</c:v>
                </c:pt>
                <c:pt idx="56">
                  <c:v>138.4987376086786</c:v>
                </c:pt>
                <c:pt idx="57">
                  <c:v>99.129674206085937</c:v>
                </c:pt>
                <c:pt idx="58">
                  <c:v>70.107305840967143</c:v>
                </c:pt>
                <c:pt idx="59">
                  <c:v>57.480556375785831</c:v>
                </c:pt>
                <c:pt idx="60">
                  <c:v>52.060667759541403</c:v>
                </c:pt>
                <c:pt idx="61">
                  <c:v>49.67408268033774</c:v>
                </c:pt>
                <c:pt idx="62">
                  <c:v>48.709258620455365</c:v>
                </c:pt>
                <c:pt idx="63">
                  <c:v>48.459845434354982</c:v>
                </c:pt>
                <c:pt idx="64">
                  <c:v>48.574263916803851</c:v>
                </c:pt>
                <c:pt idx="65">
                  <c:v>48.85875026622282</c:v>
                </c:pt>
                <c:pt idx="66">
                  <c:v>49.197476520658242</c:v>
                </c:pt>
                <c:pt idx="67">
                  <c:v>49.516370326775103</c:v>
                </c:pt>
                <c:pt idx="68">
                  <c:v>49.765158824013177</c:v>
                </c:pt>
                <c:pt idx="69">
                  <c:v>49.90775372752217</c:v>
                </c:pt>
                <c:pt idx="70">
                  <c:v>49.916762219851165</c:v>
                </c:pt>
                <c:pt idx="71">
                  <c:v>49.770177901657547</c:v>
                </c:pt>
                <c:pt idx="72">
                  <c:v>49.449292759628733</c:v>
                </c:pt>
                <c:pt idx="73">
                  <c:v>48.937330872728594</c:v>
                </c:pt>
                <c:pt idx="74">
                  <c:v>48.218531684085676</c:v>
                </c:pt>
                <c:pt idx="75">
                  <c:v>47.277528355965529</c:v>
                </c:pt>
                <c:pt idx="76">
                  <c:v>46.098929938025123</c:v>
                </c:pt>
                <c:pt idx="77">
                  <c:v>44.667050679920806</c:v>
                </c:pt>
                <c:pt idx="78">
                  <c:v>42.965748625982506</c:v>
                </c:pt>
                <c:pt idx="79">
                  <c:v>40.978345367155598</c:v>
                </c:pt>
                <c:pt idx="80">
                  <c:v>38.687603299617152</c:v>
                </c:pt>
                <c:pt idx="81">
                  <c:v>36.075738334007582</c:v>
                </c:pt>
                <c:pt idx="82">
                  <c:v>33.124446370707368</c:v>
                </c:pt>
                <c:pt idx="83">
                  <c:v>29.814922222803428</c:v>
                </c:pt>
                <c:pt idx="84">
                  <c:v>26.127850881869481</c:v>
                </c:pt>
                <c:pt idx="85">
                  <c:v>22.04335354767159</c:v>
                </c:pt>
                <c:pt idx="86">
                  <c:v>17.540874723900163</c:v>
                </c:pt>
                <c:pt idx="87">
                  <c:v>12.599001545280679</c:v>
                </c:pt>
                <c:pt idx="88">
                  <c:v>7.1952116398967494</c:v>
                </c:pt>
                <c:pt idx="89">
                  <c:v>1.3055503476307058</c:v>
                </c:pt>
                <c:pt idx="90">
                  <c:v>-5.095758899401809</c:v>
                </c:pt>
                <c:pt idx="91">
                  <c:v>-12.036766551608729</c:v>
                </c:pt>
                <c:pt idx="92">
                  <c:v>-19.548308988392773</c:v>
                </c:pt>
                <c:pt idx="93">
                  <c:v>-27.664583830663773</c:v>
                </c:pt>
                <c:pt idx="94">
                  <c:v>-36.423800874616063</c:v>
                </c:pt>
                <c:pt idx="95">
                  <c:v>-45.868934552702967</c:v>
                </c:pt>
                <c:pt idx="96">
                  <c:v>-56.048623219984144</c:v>
                </c:pt>
                <c:pt idx="97">
                  <c:v>-67.018288634129547</c:v>
                </c:pt>
                <c:pt idx="98">
                  <c:v>-78.841590922206606</c:v>
                </c:pt>
                <c:pt idx="99">
                  <c:v>-91.592399082082764</c:v>
                </c:pt>
                <c:pt idx="100">
                  <c:v>-105.35755949160317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5056"/>
        <c:axId val="206164480"/>
      </c:scatterChart>
      <c:valAx>
        <c:axId val="206163328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3904"/>
        <c:crossesAt val="1.0000000000000002E-2"/>
        <c:crossBetween val="midCat"/>
      </c:valAx>
      <c:valAx>
        <c:axId val="206163904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3328"/>
        <c:crosses val="autoZero"/>
        <c:crossBetween val="midCat"/>
      </c:valAx>
      <c:valAx>
        <c:axId val="206164480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5056"/>
        <c:crosses val="max"/>
        <c:crossBetween val="midCat"/>
        <c:majorUnit val="90"/>
      </c:valAx>
      <c:valAx>
        <c:axId val="206165056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164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Plant'!$J$6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Plant'!$J$7:$J$107</c:f>
              <c:numCache>
                <c:formatCode>General</c:formatCode>
                <c:ptCount val="101"/>
                <c:pt idx="0">
                  <c:v>1.4147043780957507</c:v>
                </c:pt>
                <c:pt idx="1">
                  <c:v>1.4147878201823674</c:v>
                </c:pt>
                <c:pt idx="2">
                  <c:v>1.4148836362779553</c:v>
                </c:pt>
                <c:pt idx="3">
                  <c:v>1.4149936633829756</c:v>
                </c:pt>
                <c:pt idx="4">
                  <c:v>1.415120011850048</c:v>
                </c:pt>
                <c:pt idx="5">
                  <c:v>1.4152651062626382</c:v>
                </c:pt>
                <c:pt idx="6">
                  <c:v>1.415431732492026</c:v>
                </c:pt>
                <c:pt idx="7">
                  <c:v>1.4156230918860295</c:v>
                </c:pt>
                <c:pt idx="8">
                  <c:v>1.4158428636981533</c:v>
                </c:pt>
                <c:pt idx="9">
                  <c:v>1.4160952770455257</c:v>
                </c:pt>
                <c:pt idx="10">
                  <c:v>1.4163851938973591</c:v>
                </c:pt>
                <c:pt idx="11">
                  <c:v>1.4167182048465803</c:v>
                </c:pt>
                <c:pt idx="12">
                  <c:v>1.4171007397160611</c:v>
                </c:pt>
                <c:pt idx="13">
                  <c:v>1.4175401954048585</c:v>
                </c:pt>
                <c:pt idx="14">
                  <c:v>1.418045083804272</c:v>
                </c:pt>
                <c:pt idx="15">
                  <c:v>1.418625203122402</c:v>
                </c:pt>
                <c:pt idx="16">
                  <c:v>1.4192918365696414</c:v>
                </c:pt>
                <c:pt idx="17">
                  <c:v>1.420057983102242</c:v>
                </c:pt>
                <c:pt idx="18">
                  <c:v>1.4209386258286316</c:v>
                </c:pt>
                <c:pt idx="19">
                  <c:v>1.4219510447965007</c:v>
                </c:pt>
                <c:pt idx="20">
                  <c:v>1.4231151822532386</c:v>
                </c:pt>
                <c:pt idx="21">
                  <c:v>1.424454070178508</c:v>
                </c:pt>
                <c:pt idx="22">
                  <c:v>1.4259943320231963</c:v>
                </c:pt>
                <c:pt idx="23">
                  <c:v>1.4277667732777199</c:v>
                </c:pt>
                <c:pt idx="24">
                  <c:v>1.429807078904771</c:v>
                </c:pt>
                <c:pt idx="25">
                  <c:v>1.4321566400339478</c:v>
                </c:pt>
                <c:pt idx="26">
                  <c:v>1.4348635379381103</c:v>
                </c:pt>
                <c:pt idx="27">
                  <c:v>1.4379837206157913</c:v>
                </c:pt>
                <c:pt idx="28">
                  <c:v>1.4415824168764362</c:v>
                </c:pt>
                <c:pt idx="29">
                  <c:v>1.4457358454803073</c:v>
                </c:pt>
                <c:pt idx="30">
                  <c:v>1.4505332937709883</c:v>
                </c:pt>
                <c:pt idx="31">
                  <c:v>1.4560796629904209</c:v>
                </c:pt>
                <c:pt idx="32">
                  <c:v>1.462498608437274</c:v>
                </c:pt>
                <c:pt idx="33">
                  <c:v>1.4699364452482495</c:v>
                </c:pt>
                <c:pt idx="34">
                  <c:v>1.478567049912761</c:v>
                </c:pt>
                <c:pt idx="35">
                  <c:v>1.4885980712567761</c:v>
                </c:pt>
                <c:pt idx="36">
                  <c:v>1.5002788840814059</c:v>
                </c:pt>
                <c:pt idx="37">
                  <c:v>1.5139108917404243</c:v>
                </c:pt>
                <c:pt idx="38">
                  <c:v>1.5298610387355096</c:v>
                </c:pt>
                <c:pt idx="39">
                  <c:v>1.5485797759033886</c:v>
                </c:pt>
                <c:pt idx="40">
                  <c:v>1.570625302710231</c:v>
                </c:pt>
                <c:pt idx="41">
                  <c:v>1.596696817222385</c:v>
                </c:pt>
                <c:pt idx="42">
                  <c:v>1.6276809471713023</c:v>
                </c:pt>
                <c:pt idx="43">
                  <c:v>1.6647178912371774</c:v>
                </c:pt>
                <c:pt idx="44">
                  <c:v>1.7092977539023388</c:v>
                </c:pt>
                <c:pt idx="45">
                  <c:v>1.763404403259953</c:v>
                </c:pt>
                <c:pt idx="46">
                  <c:v>1.8297364521948341</c:v>
                </c:pt>
                <c:pt idx="47">
                  <c:v>1.9120578341416401</c:v>
                </c:pt>
                <c:pt idx="48">
                  <c:v>2.0157749925094297</c:v>
                </c:pt>
                <c:pt idx="49">
                  <c:v>2.1489289014639237</c:v>
                </c:pt>
                <c:pt idx="50">
                  <c:v>2.3239875447797349</c:v>
                </c:pt>
                <c:pt idx="51">
                  <c:v>2.5612785528769866</c:v>
                </c:pt>
                <c:pt idx="52">
                  <c:v>2.8960107583193828</c:v>
                </c:pt>
                <c:pt idx="53">
                  <c:v>3.393638806654085</c:v>
                </c:pt>
                <c:pt idx="54">
                  <c:v>4.184613143552296</c:v>
                </c:pt>
                <c:pt idx="55">
                  <c:v>5.5246686098777076</c:v>
                </c:pt>
                <c:pt idx="56">
                  <c:v>7.5402917604768085</c:v>
                </c:pt>
                <c:pt idx="57">
                  <c:v>7.7092032620402691</c:v>
                </c:pt>
                <c:pt idx="58">
                  <c:v>5.1539825138151976</c:v>
                </c:pt>
                <c:pt idx="59">
                  <c:v>3.3379803599624167</c:v>
                </c:pt>
                <c:pt idx="60">
                  <c:v>2.3177276874463653</c:v>
                </c:pt>
                <c:pt idx="61">
                  <c:v>1.7045100893027036</c:v>
                </c:pt>
                <c:pt idx="62">
                  <c:v>1.3054697994029909</c:v>
                </c:pt>
                <c:pt idx="63">
                  <c:v>1.0292539091710062</c:v>
                </c:pt>
                <c:pt idx="64">
                  <c:v>0.82902022948699683</c:v>
                </c:pt>
                <c:pt idx="65">
                  <c:v>0.67871505023421619</c:v>
                </c:pt>
                <c:pt idx="66">
                  <c:v>0.56281866941314229</c:v>
                </c:pt>
                <c:pt idx="67">
                  <c:v>0.47155257196739991</c:v>
                </c:pt>
                <c:pt idx="68">
                  <c:v>0.39846527764100625</c:v>
                </c:pt>
                <c:pt idx="69">
                  <c:v>0.33913480769199206</c:v>
                </c:pt>
                <c:pt idx="70">
                  <c:v>0.29043175733863535</c:v>
                </c:pt>
                <c:pt idx="71">
                  <c:v>0.25008067013895457</c:v>
                </c:pt>
                <c:pt idx="72">
                  <c:v>0.21638827688730722</c:v>
                </c:pt>
                <c:pt idx="73">
                  <c:v>0.1880691883656902</c:v>
                </c:pt>
                <c:pt idx="74">
                  <c:v>0.16413067479653792</c:v>
                </c:pt>
                <c:pt idx="75">
                  <c:v>0.14379446148874764</c:v>
                </c:pt>
                <c:pt idx="76">
                  <c:v>0.12644239191955581</c:v>
                </c:pt>
                <c:pt idx="77">
                  <c:v>0.11157787810596211</c:v>
                </c:pt>
                <c:pt idx="78">
                  <c:v>9.8798033908002209E-2</c:v>
                </c:pt>
                <c:pt idx="79">
                  <c:v>8.7773185995348682E-2</c:v>
                </c:pt>
                <c:pt idx="80">
                  <c:v>7.8231573923918246E-2</c:v>
                </c:pt>
                <c:pt idx="81">
                  <c:v>6.9947760646236951E-2</c:v>
                </c:pt>
                <c:pt idx="82">
                  <c:v>6.2733735965575424E-2</c:v>
                </c:pt>
                <c:pt idx="83">
                  <c:v>5.6432001138072375E-2</c:v>
                </c:pt>
                <c:pt idx="84">
                  <c:v>5.09101292709273E-2</c:v>
                </c:pt>
                <c:pt idx="85">
                  <c:v>4.6056438024939014E-2</c:v>
                </c:pt>
                <c:pt idx="86">
                  <c:v>4.1776510181398496E-2</c:v>
                </c:pt>
                <c:pt idx="87">
                  <c:v>3.7990367790853435E-2</c:v>
                </c:pt>
                <c:pt idx="88">
                  <c:v>3.4630155921648774E-2</c:v>
                </c:pt>
                <c:pt idx="89">
                  <c:v>3.1638228438810305E-2</c:v>
                </c:pt>
                <c:pt idx="90">
                  <c:v>2.896555478614669E-2</c:v>
                </c:pt>
                <c:pt idx="91">
                  <c:v>2.6570386178119139E-2</c:v>
                </c:pt>
                <c:pt idx="92">
                  <c:v>2.441713387506261E-2</c:v>
                </c:pt>
                <c:pt idx="93">
                  <c:v>2.2475422711508476E-2</c:v>
                </c:pt>
                <c:pt idx="94">
                  <c:v>2.0719290793116619E-2</c:v>
                </c:pt>
                <c:pt idx="95">
                  <c:v>1.9126512026853199E-2</c:v>
                </c:pt>
                <c:pt idx="96">
                  <c:v>1.7678022458724445E-2</c:v>
                </c:pt>
                <c:pt idx="97">
                  <c:v>1.6357434672872762E-2</c:v>
                </c:pt>
                <c:pt idx="98">
                  <c:v>1.5150627051432474E-2</c:v>
                </c:pt>
                <c:pt idx="99">
                  <c:v>1.4045396716934722E-2</c:v>
                </c:pt>
                <c:pt idx="100">
                  <c:v>1.3031166625015626E-2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7360"/>
        <c:axId val="206749696"/>
      </c:scatterChart>
      <c:scatterChart>
        <c:scatterStyle val="lineMarker"/>
        <c:varyColors val="0"/>
        <c:ser>
          <c:idx val="1"/>
          <c:order val="1"/>
          <c:tx>
            <c:strRef>
              <c:f>'VM Plant'!$K$6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Plant'!$K$7:$K$107</c:f>
              <c:numCache>
                <c:formatCode>General</c:formatCode>
                <c:ptCount val="101"/>
                <c:pt idx="0">
                  <c:v>-0.18008025614153048</c:v>
                </c:pt>
                <c:pt idx="1">
                  <c:v>-0.19297221720993038</c:v>
                </c:pt>
                <c:pt idx="2">
                  <c:v>-0.20678913936840937</c:v>
                </c:pt>
                <c:pt idx="3">
                  <c:v>-0.22159785228363579</c:v>
                </c:pt>
                <c:pt idx="4">
                  <c:v>-0.23747012147498517</c:v>
                </c:pt>
                <c:pt idx="5">
                  <c:v>-0.25448303743640799</c:v>
                </c:pt>
                <c:pt idx="6">
                  <c:v>-0.27271944095981526</c:v>
                </c:pt>
                <c:pt idx="7">
                  <c:v>-0.29226838920008064</c:v>
                </c:pt>
                <c:pt idx="8">
                  <c:v>-0.31322566780528943</c:v>
                </c:pt>
                <c:pt idx="9">
                  <c:v>-0.33569435538521286</c:v>
                </c:pt>
                <c:pt idx="10">
                  <c:v>-0.35978544774470977</c:v>
                </c:pt>
                <c:pt idx="11">
                  <c:v>-0.38561855071549755</c:v>
                </c:pt>
                <c:pt idx="12">
                  <c:v>-0.41332265214004132</c:v>
                </c:pt>
                <c:pt idx="13">
                  <c:v>-0.44303698567158872</c:v>
                </c:pt>
                <c:pt idx="14">
                  <c:v>-0.47491200165074915</c:v>
                </c:pt>
                <c:pt idx="15">
                  <c:v>-0.50911046352304501</c:v>
                </c:pt>
                <c:pt idx="16">
                  <c:v>-0.54580869222835293</c:v>
                </c:pt>
                <c:pt idx="17">
                  <c:v>-0.5851979859188553</c:v>
                </c:pt>
                <c:pt idx="18">
                  <c:v>-0.62748624850015366</c:v>
                </c:pt>
                <c:pt idx="19">
                  <c:v>-0.67289986816551772</c:v>
                </c:pt>
                <c:pt idx="20">
                  <c:v>-0.72168589672748606</c:v>
                </c:pt>
                <c:pt idx="21">
                  <c:v>-0.77411459269387828</c:v>
                </c:pt>
                <c:pt idx="22">
                  <c:v>-0.83048240640619486</c:v>
                </c:pt>
                <c:pt idx="23">
                  <c:v>-0.89111550510938997</c:v>
                </c:pt>
                <c:pt idx="24">
                  <c:v>-0.95637396081856685</c:v>
                </c:pt>
                <c:pt idx="25">
                  <c:v>-1.0266567559877522</c:v>
                </c:pt>
                <c:pt idx="26">
                  <c:v>-1.1024078035646365</c:v>
                </c:pt>
                <c:pt idx="27">
                  <c:v>-1.1841232321675415</c:v>
                </c:pt>
                <c:pt idx="28">
                  <c:v>-1.2723602581644058</c:v>
                </c:pt>
                <c:pt idx="29">
                  <c:v>-1.3677480603811674</c:v>
                </c:pt>
                <c:pt idx="30">
                  <c:v>-1.4710011984767406</c:v>
                </c:pt>
                <c:pt idx="31">
                  <c:v>-1.5829362847332711</c:v>
                </c:pt>
                <c:pt idx="32">
                  <c:v>-1.7044928484679116</c:v>
                </c:pt>
                <c:pt idx="33">
                  <c:v>-1.836759647783984</c:v>
                </c:pt>
                <c:pt idx="34">
                  <c:v>-1.9810081223895233</c:v>
                </c:pt>
                <c:pt idx="35">
                  <c:v>-2.1387352999377311</c:v>
                </c:pt>
                <c:pt idx="36">
                  <c:v>-2.3117193525345101</c:v>
                </c:pt>
                <c:pt idx="37">
                  <c:v>-2.5020922827485736</c:v>
                </c:pt>
                <c:pt idx="38">
                  <c:v>-2.7124361098858967</c:v>
                </c:pt>
                <c:pt idx="39">
                  <c:v>-2.9459117663953496</c:v>
                </c:pt>
                <c:pt idx="40">
                  <c:v>-3.2064342595590265</c:v>
                </c:pt>
                <c:pt idx="41">
                  <c:v>-3.4989144476145571</c:v>
                </c:pt>
                <c:pt idx="42">
                  <c:v>-3.8295986551437635</c:v>
                </c:pt>
                <c:pt idx="43">
                  <c:v>-4.206555222653094</c:v>
                </c:pt>
                <c:pt idx="44">
                  <c:v>-4.6403873157602646</c:v>
                </c:pt>
                <c:pt idx="45">
                  <c:v>-5.145304159691074</c:v>
                </c:pt>
                <c:pt idx="46">
                  <c:v>-5.7407787044839296</c:v>
                </c:pt>
                <c:pt idx="47">
                  <c:v>-6.4542010397470158</c:v>
                </c:pt>
                <c:pt idx="48">
                  <c:v>-7.3252969212979258</c:v>
                </c:pt>
                <c:pt idx="49">
                  <c:v>-8.4138370567974636</c:v>
                </c:pt>
                <c:pt idx="50">
                  <c:v>-9.8138594208874785</c:v>
                </c:pt>
                <c:pt idx="51">
                  <c:v>-11.681740202744484</c:v>
                </c:pt>
                <c:pt idx="52">
                  <c:v>-14.296379987890612</c:v>
                </c:pt>
                <c:pt idx="53">
                  <c:v>-18.202085491698128</c:v>
                </c:pt>
                <c:pt idx="54">
                  <c:v>-24.59144156158175</c:v>
                </c:pt>
                <c:pt idx="55">
                  <c:v>-36.450288518220368</c:v>
                </c:pt>
                <c:pt idx="56">
                  <c:v>-61.369388276384306</c:v>
                </c:pt>
                <c:pt idx="57">
                  <c:v>-103.51020984016526</c:v>
                </c:pt>
                <c:pt idx="58">
                  <c:v>-135.16684290504716</c:v>
                </c:pt>
                <c:pt idx="59">
                  <c:v>-150.28107452312128</c:v>
                </c:pt>
                <c:pt idx="60">
                  <c:v>-158.03357312741917</c:v>
                </c:pt>
                <c:pt idx="61">
                  <c:v>-162.59101053435467</c:v>
                </c:pt>
                <c:pt idx="62">
                  <c:v>-165.55922145636171</c:v>
                </c:pt>
                <c:pt idx="63">
                  <c:v>-167.63997269565363</c:v>
                </c:pt>
                <c:pt idx="64">
                  <c:v>-169.18131044469362</c:v>
                </c:pt>
                <c:pt idx="65">
                  <c:v>-170.37442763728279</c:v>
                </c:pt>
                <c:pt idx="66">
                  <c:v>-171.33344842215612</c:v>
                </c:pt>
                <c:pt idx="67">
                  <c:v>-172.13151327263833</c:v>
                </c:pt>
                <c:pt idx="68">
                  <c:v>-172.81864610261022</c:v>
                </c:pt>
                <c:pt idx="69">
                  <c:v>-173.43129143292836</c:v>
                </c:pt>
                <c:pt idx="70">
                  <c:v>-173.99774092479495</c:v>
                </c:pt>
                <c:pt idx="71">
                  <c:v>-174.54139767321902</c:v>
                </c:pt>
                <c:pt idx="72">
                  <c:v>-175.0828386370078</c:v>
                </c:pt>
                <c:pt idx="73">
                  <c:v>-175.64117450932756</c:v>
                </c:pt>
                <c:pt idx="74">
                  <c:v>-176.2349779178999</c:v>
                </c:pt>
                <c:pt idx="75">
                  <c:v>-176.88293184158468</c:v>
                </c:pt>
                <c:pt idx="76">
                  <c:v>-177.60428560499406</c:v>
                </c:pt>
                <c:pt idx="77">
                  <c:v>-178.41916992724882</c:v>
                </c:pt>
                <c:pt idx="78">
                  <c:v>-179.34880249975234</c:v>
                </c:pt>
                <c:pt idx="79">
                  <c:v>179.58439517050206</c:v>
                </c:pt>
                <c:pt idx="80">
                  <c:v>178.3567540571209</c:v>
                </c:pt>
                <c:pt idx="81">
                  <c:v>176.94337322266108</c:v>
                </c:pt>
                <c:pt idx="82">
                  <c:v>175.31818081114253</c:v>
                </c:pt>
                <c:pt idx="83">
                  <c:v>173.45402564457626</c:v>
                </c:pt>
                <c:pt idx="84">
                  <c:v>171.32278388742282</c:v>
                </c:pt>
                <c:pt idx="85">
                  <c:v>168.89546517847324</c:v>
                </c:pt>
                <c:pt idx="86">
                  <c:v>166.14230358268293</c:v>
                </c:pt>
                <c:pt idx="87">
                  <c:v>163.03282073787418</c:v>
                </c:pt>
                <c:pt idx="88">
                  <c:v>159.53585147336665</c:v>
                </c:pt>
                <c:pt idx="89">
                  <c:v>155.61952560023829</c:v>
                </c:pt>
                <c:pt idx="90">
                  <c:v>151.25120308414242</c:v>
                </c:pt>
                <c:pt idx="91">
                  <c:v>146.39736300343628</c:v>
                </c:pt>
                <c:pt idx="92">
                  <c:v>141.02344925896224</c:v>
                </c:pt>
                <c:pt idx="93">
                  <c:v>135.09367776608394</c:v>
                </c:pt>
                <c:pt idx="94">
                  <c:v>128.57081079343214</c:v>
                </c:pt>
                <c:pt idx="95">
                  <c:v>121.41590429878055</c:v>
                </c:pt>
                <c:pt idx="96">
                  <c:v>113.58803370559731</c:v>
                </c:pt>
                <c:pt idx="97">
                  <c:v>105.04400274914876</c:v>
                </c:pt>
                <c:pt idx="98">
                  <c:v>95.738038978239828</c:v>
                </c:pt>
                <c:pt idx="99">
                  <c:v>85.62147837954474</c:v>
                </c:pt>
                <c:pt idx="100">
                  <c:v>74.642440508396433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50848"/>
        <c:axId val="206750272"/>
      </c:scatterChart>
      <c:valAx>
        <c:axId val="206167360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49696"/>
        <c:crossesAt val="1.0000000000000002E-2"/>
        <c:crossBetween val="midCat"/>
      </c:valAx>
      <c:valAx>
        <c:axId val="206749696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7360"/>
        <c:crosses val="autoZero"/>
        <c:crossBetween val="midCat"/>
      </c:valAx>
      <c:valAx>
        <c:axId val="206750272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50848"/>
        <c:crosses val="max"/>
        <c:crossBetween val="midCat"/>
        <c:majorUnit val="90"/>
      </c:valAx>
      <c:valAx>
        <c:axId val="206750848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75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21</xdr:row>
      <xdr:rowOff>171450</xdr:rowOff>
    </xdr:from>
    <xdr:to>
      <xdr:col>8</xdr:col>
      <xdr:colOff>295275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6BA20C3-F9C9-43D5-81E4-2681C3430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666750</xdr:colOff>
      <xdr:row>22</xdr:row>
      <xdr:rowOff>0</xdr:rowOff>
    </xdr:from>
    <xdr:to>
      <xdr:col>13</xdr:col>
      <xdr:colOff>285750</xdr:colOff>
      <xdr:row>36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091B9F8-03D8-4057-A13E-6B42F4763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561975</xdr:colOff>
      <xdr:row>21</xdr:row>
      <xdr:rowOff>171450</xdr:rowOff>
    </xdr:from>
    <xdr:to>
      <xdr:col>21</xdr:col>
      <xdr:colOff>257175</xdr:colOff>
      <xdr:row>36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E1A74E07-751E-46DC-8E45-84B4E21A9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557212</xdr:colOff>
      <xdr:row>23</xdr:row>
      <xdr:rowOff>80962</xdr:rowOff>
    </xdr:from>
    <xdr:to>
      <xdr:col>20</xdr:col>
      <xdr:colOff>157162</xdr:colOff>
      <xdr:row>37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742E411-6008-4443-B6E6-351DFB59C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2"/>
  <sheetViews>
    <sheetView tabSelected="1" workbookViewId="0">
      <selection activeCell="B3" sqref="B3"/>
    </sheetView>
  </sheetViews>
  <sheetFormatPr defaultRowHeight="14.25" x14ac:dyDescent="0.45"/>
  <cols>
    <col min="3" max="3" width="16.1328125" customWidth="1"/>
    <col min="5" max="5" width="10.59765625" customWidth="1"/>
    <col min="9" max="11" width="13.1328125" customWidth="1"/>
    <col min="13" max="13" width="12.59765625" customWidth="1"/>
  </cols>
  <sheetData>
    <row r="1" spans="2:23" ht="15" x14ac:dyDescent="0.25">
      <c r="E1" s="4"/>
      <c r="F1" s="3" t="s">
        <v>72</v>
      </c>
    </row>
    <row r="2" spans="2:23" ht="15" x14ac:dyDescent="0.25">
      <c r="E2" s="11"/>
      <c r="F2" s="3" t="s">
        <v>73</v>
      </c>
    </row>
    <row r="3" spans="2:23" ht="15" x14ac:dyDescent="0.25">
      <c r="O3" t="s">
        <v>52</v>
      </c>
      <c r="Q3" s="4">
        <v>12</v>
      </c>
      <c r="S3" t="s">
        <v>59</v>
      </c>
      <c r="T3">
        <f>2^Q3</f>
        <v>4096</v>
      </c>
      <c r="V3" t="s">
        <v>45</v>
      </c>
      <c r="W3" s="5">
        <v>1.8E-7</v>
      </c>
    </row>
    <row r="4" spans="2:23" ht="15" x14ac:dyDescent="0.25">
      <c r="C4" t="s">
        <v>0</v>
      </c>
      <c r="O4" t="s">
        <v>53</v>
      </c>
      <c r="Q4" s="4">
        <v>10</v>
      </c>
      <c r="S4" t="s">
        <v>60</v>
      </c>
      <c r="T4">
        <f>2^Q4</f>
        <v>1024</v>
      </c>
      <c r="V4" t="s">
        <v>44</v>
      </c>
      <c r="W4" s="5">
        <v>5.5999999999999999E-3</v>
      </c>
    </row>
    <row r="5" spans="2:23" ht="15" x14ac:dyDescent="0.25">
      <c r="C5" s="4">
        <v>200000</v>
      </c>
      <c r="J5" s="8"/>
      <c r="V5" t="s">
        <v>50</v>
      </c>
      <c r="W5" s="5">
        <v>1E-3</v>
      </c>
    </row>
    <row r="6" spans="2:23" ht="15" x14ac:dyDescent="0.25">
      <c r="O6" t="s">
        <v>51</v>
      </c>
      <c r="Q6" s="4">
        <v>5</v>
      </c>
    </row>
    <row r="7" spans="2:23" ht="15" x14ac:dyDescent="0.25">
      <c r="C7" t="s">
        <v>11</v>
      </c>
      <c r="D7" t="s">
        <v>2</v>
      </c>
      <c r="E7" t="s">
        <v>18</v>
      </c>
      <c r="F7" t="s">
        <v>3</v>
      </c>
      <c r="G7" t="s">
        <v>4</v>
      </c>
      <c r="I7" t="s">
        <v>5</v>
      </c>
      <c r="O7" t="s">
        <v>54</v>
      </c>
      <c r="Q7" s="4">
        <v>2490</v>
      </c>
    </row>
    <row r="8" spans="2:23" ht="15" x14ac:dyDescent="0.25">
      <c r="B8" t="s">
        <v>1</v>
      </c>
      <c r="D8" s="4">
        <v>2000</v>
      </c>
      <c r="E8" s="4" t="s">
        <v>19</v>
      </c>
      <c r="F8">
        <f>2*PI()*D8</f>
        <v>12566.370614359172</v>
      </c>
      <c r="G8">
        <f>F8/C$5</f>
        <v>6.2831853071795854E-2</v>
      </c>
      <c r="H8">
        <f>IF(E8="Y",G8,1)</f>
        <v>6.2831853071795854E-2</v>
      </c>
      <c r="I8">
        <v>1</v>
      </c>
      <c r="J8">
        <f>IF(E8="Y",I8,0)</f>
        <v>1</v>
      </c>
      <c r="L8" t="s">
        <v>6</v>
      </c>
      <c r="M8" s="9">
        <f>J8+J9+J10+J11+J12</f>
        <v>1.2846095433360292</v>
      </c>
      <c r="O8" t="s">
        <v>55</v>
      </c>
      <c r="Q8" s="4">
        <v>2490</v>
      </c>
    </row>
    <row r="9" spans="2:23" ht="15" x14ac:dyDescent="0.25">
      <c r="D9" s="4">
        <v>40000</v>
      </c>
      <c r="E9" s="4" t="s">
        <v>19</v>
      </c>
      <c r="F9">
        <f>2*PI()*D9</f>
        <v>251327.41228718346</v>
      </c>
      <c r="G9">
        <f>F9/C$5</f>
        <v>1.2566370614359172</v>
      </c>
      <c r="H9">
        <f>IF(E9="Y",G9,1)</f>
        <v>1.2566370614359172</v>
      </c>
      <c r="I9">
        <f>EXP(-G9)</f>
        <v>0.28460954333602928</v>
      </c>
      <c r="J9">
        <f>IF(E9="Y",I9,0)</f>
        <v>0.28460954333602928</v>
      </c>
      <c r="L9" t="s">
        <v>7</v>
      </c>
      <c r="M9" s="9">
        <f>-(J8*J9+J8*J10+J8*J11+J8*J12+J9*J10+J9*J11+J9*J12+J10*J11+J10*J12+J11*J12)</f>
        <v>-0.28460954333602928</v>
      </c>
      <c r="O9" t="s">
        <v>57</v>
      </c>
      <c r="Q9" s="4">
        <v>3.3</v>
      </c>
    </row>
    <row r="10" spans="2:23" ht="15" x14ac:dyDescent="0.25">
      <c r="D10" s="4">
        <v>6000</v>
      </c>
      <c r="E10" s="4" t="s">
        <v>20</v>
      </c>
      <c r="F10">
        <f>2*PI()*D10</f>
        <v>37699.111843077517</v>
      </c>
      <c r="G10">
        <f>F10/C$5</f>
        <v>0.18849555921538758</v>
      </c>
      <c r="H10">
        <f>IF(E10="Y",G10,1)</f>
        <v>1</v>
      </c>
      <c r="I10">
        <f>EXP(-G10)</f>
        <v>0.82820418130686002</v>
      </c>
      <c r="J10">
        <f>IF(E10="Y",I10,0)</f>
        <v>0</v>
      </c>
      <c r="L10" t="s">
        <v>8</v>
      </c>
      <c r="M10" s="9">
        <f>J10*J11*J12+J9*J11*J12+J9*J10*J12+J9*J10*J11+J8*J11*J12+J8*J10*J12+J8*J10*J11+J8*J9*J12+J8*J9*J11+J8*J9*J10</f>
        <v>0</v>
      </c>
      <c r="O10" t="s">
        <v>56</v>
      </c>
      <c r="Q10">
        <f>Q8/(Q8+Q7)*Q6</f>
        <v>2.5</v>
      </c>
    </row>
    <row r="11" spans="2:23" ht="15" x14ac:dyDescent="0.25">
      <c r="D11" s="4">
        <v>7000</v>
      </c>
      <c r="E11" s="4" t="s">
        <v>20</v>
      </c>
      <c r="F11">
        <f>2*PI()*D11</f>
        <v>43982.297150257102</v>
      </c>
      <c r="G11">
        <f>F11/C$5</f>
        <v>0.2199114857512855</v>
      </c>
      <c r="H11">
        <f>IF(E11="Y",G11,1)</f>
        <v>1</v>
      </c>
      <c r="I11">
        <f>EXP(-G11)</f>
        <v>0.8025898354548282</v>
      </c>
      <c r="J11">
        <f>IF(E11="Y",I11,0)</f>
        <v>0</v>
      </c>
      <c r="L11" t="s">
        <v>9</v>
      </c>
      <c r="M11" s="9">
        <f>-(J9*J10*J11*J12+J8*J10*J11*J12+J8*J9*J11*J12+J8*J9*J10*J12+J8*J9*J10*J11)</f>
        <v>0</v>
      </c>
      <c r="O11" t="s">
        <v>58</v>
      </c>
      <c r="Q11">
        <f>Q10/Q9*T3</f>
        <v>3103.030303030303</v>
      </c>
    </row>
    <row r="12" spans="2:23" ht="15" x14ac:dyDescent="0.25">
      <c r="D12" s="4">
        <v>8000</v>
      </c>
      <c r="E12" s="4" t="s">
        <v>20</v>
      </c>
      <c r="F12">
        <f>2*PI()*D12</f>
        <v>50265.482457436687</v>
      </c>
      <c r="G12">
        <f>F12/C$5</f>
        <v>0.25132741228718342</v>
      </c>
      <c r="H12">
        <f>IF(E12="Y",G12,1)</f>
        <v>1</v>
      </c>
      <c r="I12">
        <f>EXP(-G12)</f>
        <v>0.77776767917178902</v>
      </c>
      <c r="J12">
        <f>IF(E12="Y",I12,0)</f>
        <v>0</v>
      </c>
      <c r="L12" t="s">
        <v>10</v>
      </c>
      <c r="M12" s="9">
        <f>J8*J9*J10*J11*J12</f>
        <v>0</v>
      </c>
      <c r="O12" t="s">
        <v>65</v>
      </c>
      <c r="Q12" s="4">
        <f>1/4096</f>
        <v>2.44140625E-4</v>
      </c>
      <c r="S12" t="s">
        <v>66</v>
      </c>
    </row>
    <row r="13" spans="2:23" ht="15" x14ac:dyDescent="0.25">
      <c r="M13" s="1"/>
      <c r="O13" t="s">
        <v>67</v>
      </c>
      <c r="Q13">
        <f>Q11*Q12</f>
        <v>0.75757575757575757</v>
      </c>
    </row>
    <row r="14" spans="2:23" x14ac:dyDescent="0.45">
      <c r="L14" t="s">
        <v>21</v>
      </c>
      <c r="M14" s="10">
        <f>(H8*H9*H10*H11*H12)/(H17*H18*H19*H20*H21)</f>
        <v>10.000000000000002</v>
      </c>
      <c r="T14" s="6"/>
    </row>
    <row r="15" spans="2:23" x14ac:dyDescent="0.45">
      <c r="M15" s="1"/>
      <c r="O15" t="s">
        <v>61</v>
      </c>
      <c r="Q15" s="4">
        <v>28</v>
      </c>
    </row>
    <row r="16" spans="2:23" x14ac:dyDescent="0.45">
      <c r="C16" t="s">
        <v>12</v>
      </c>
      <c r="D16" t="s">
        <v>2</v>
      </c>
      <c r="F16" t="s">
        <v>3</v>
      </c>
      <c r="G16" t="s">
        <v>4</v>
      </c>
      <c r="I16" t="s">
        <v>5</v>
      </c>
      <c r="M16" s="1"/>
      <c r="O16" t="s">
        <v>62</v>
      </c>
      <c r="Q16" s="4">
        <f>1/3</f>
        <v>0.33333333333333331</v>
      </c>
    </row>
    <row r="17" spans="4:17" x14ac:dyDescent="0.45">
      <c r="D17" s="4">
        <v>2000</v>
      </c>
      <c r="E17" s="4" t="s">
        <v>19</v>
      </c>
      <c r="F17">
        <f>2*PI()*D17</f>
        <v>12566.370614359172</v>
      </c>
      <c r="G17">
        <f>F17/C$5</f>
        <v>6.2831853071795854E-2</v>
      </c>
      <c r="H17">
        <f>IF(E17="Y",G17,1)</f>
        <v>6.2831853071795854E-2</v>
      </c>
      <c r="I17">
        <f>EXP(-G17)</f>
        <v>0.93910136742429262</v>
      </c>
      <c r="J17">
        <f>IF(E17="Y",I17,0)</f>
        <v>0.93910136742429262</v>
      </c>
      <c r="L17" t="s">
        <v>13</v>
      </c>
      <c r="M17" s="9">
        <f>-(J17+J18+J19+J20+J21)*M14</f>
        <v>-18.210127457224694</v>
      </c>
      <c r="O17" t="s">
        <v>63</v>
      </c>
      <c r="Q17">
        <f>Q6/Q15/Q16</f>
        <v>0.53571428571428581</v>
      </c>
    </row>
    <row r="18" spans="4:17" x14ac:dyDescent="0.45">
      <c r="D18" s="4">
        <v>4000</v>
      </c>
      <c r="E18" s="4" t="s">
        <v>19</v>
      </c>
      <c r="F18">
        <f>2*PI()*D18</f>
        <v>25132.741228718343</v>
      </c>
      <c r="G18">
        <f>F18/C$5</f>
        <v>0.12566370614359171</v>
      </c>
      <c r="H18">
        <f>IF(E18="Y",G18,1)</f>
        <v>0.12566370614359171</v>
      </c>
      <c r="I18">
        <f>EXP(-G18)</f>
        <v>0.88191137829817634</v>
      </c>
      <c r="J18">
        <f>IF(E18="Y",I18,0)</f>
        <v>0.88191137829817634</v>
      </c>
      <c r="L18" t="s">
        <v>14</v>
      </c>
      <c r="M18" s="9">
        <f>(J17*J18+J17*J19+J17*J20+J17*J21+J18*J19+J18*J20+J18*J21+J19*J20+J19*J21+J20*J21)*M14</f>
        <v>8.2820418130686022</v>
      </c>
      <c r="O18" t="s">
        <v>64</v>
      </c>
      <c r="Q18">
        <f>Q17*T4</f>
        <v>548.57142857142867</v>
      </c>
    </row>
    <row r="19" spans="4:17" x14ac:dyDescent="0.45">
      <c r="D19" s="4">
        <v>5000</v>
      </c>
      <c r="E19" s="4" t="s">
        <v>20</v>
      </c>
      <c r="F19">
        <f>2*PI()*D19</f>
        <v>31415.926535897932</v>
      </c>
      <c r="G19">
        <f>F19/C$5</f>
        <v>0.15707963267948966</v>
      </c>
      <c r="H19">
        <f>IF(E19="Y",G19,1)</f>
        <v>1</v>
      </c>
      <c r="I19">
        <f>EXP(-G19)</f>
        <v>0.85463599915323341</v>
      </c>
      <c r="J19">
        <f>IF(E19="Y",I19,0)</f>
        <v>0</v>
      </c>
      <c r="L19" t="s">
        <v>15</v>
      </c>
      <c r="M19" s="9">
        <f>-(J19*J20*J21+J18*J20*J21+J18*J19*J21+J18*J19*J20+J17*J20*J21+J17*J19*J21+J17*J19*J20+J17*J18*J21+J17*J18*J20+J17*J18*J19)*M14</f>
        <v>0</v>
      </c>
    </row>
    <row r="20" spans="4:17" x14ac:dyDescent="0.45">
      <c r="D20" s="4">
        <v>5000</v>
      </c>
      <c r="E20" s="4" t="s">
        <v>20</v>
      </c>
      <c r="F20">
        <f>2*PI()*D20</f>
        <v>31415.926535897932</v>
      </c>
      <c r="G20">
        <f>F20/C$5</f>
        <v>0.15707963267948966</v>
      </c>
      <c r="H20">
        <f>IF(E20="Y",G20,1)</f>
        <v>1</v>
      </c>
      <c r="I20">
        <f>EXP(-G20)</f>
        <v>0.85463599915323341</v>
      </c>
      <c r="J20">
        <f>IF(E20="Y",I20,0)</f>
        <v>0</v>
      </c>
      <c r="L20" t="s">
        <v>16</v>
      </c>
      <c r="M20" s="9">
        <f>(J18*J19*J20*J21+J17*J19*J20*J21+J17*J18*J20*J21+J17*J18*J19*J21+J17*J18*J19*J20)*M14</f>
        <v>0</v>
      </c>
      <c r="O20" t="s">
        <v>68</v>
      </c>
      <c r="Q20">
        <f>Q13/Q17</f>
        <v>1.4141414141414139</v>
      </c>
    </row>
    <row r="21" spans="4:17" x14ac:dyDescent="0.45">
      <c r="D21" s="4">
        <v>10000</v>
      </c>
      <c r="E21" s="4" t="s">
        <v>20</v>
      </c>
      <c r="F21">
        <f>2*PI()*D21</f>
        <v>62831.853071795864</v>
      </c>
      <c r="G21">
        <f>F21/C$5</f>
        <v>0.31415926535897931</v>
      </c>
      <c r="H21">
        <f>IF(E21="Y",G21,1)</f>
        <v>1</v>
      </c>
      <c r="I21">
        <f>EXP(-G21)</f>
        <v>0.73040269104864564</v>
      </c>
      <c r="J21">
        <f>IF(E21="Y",I21,0)</f>
        <v>0</v>
      </c>
      <c r="L21" t="s">
        <v>17</v>
      </c>
      <c r="M21" s="9">
        <f>-(J17*J18*J19*J20*J21)*M14</f>
        <v>0</v>
      </c>
    </row>
    <row r="22" spans="4:17" x14ac:dyDescent="0.45">
      <c r="O22" s="1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07"/>
  <sheetViews>
    <sheetView workbookViewId="0">
      <selection activeCell="B2" sqref="B2"/>
    </sheetView>
  </sheetViews>
  <sheetFormatPr defaultRowHeight="14.25" x14ac:dyDescent="0.45"/>
  <cols>
    <col min="3" max="3" width="9.1328125" customWidth="1"/>
    <col min="11" max="11" width="12" bestFit="1" customWidth="1"/>
    <col min="19" max="19" width="10.59765625" customWidth="1"/>
  </cols>
  <sheetData>
    <row r="2" spans="2:26" ht="15" x14ac:dyDescent="0.25">
      <c r="I2" s="4"/>
      <c r="J2" s="3" t="s">
        <v>69</v>
      </c>
    </row>
    <row r="5" spans="2:26" ht="15" x14ac:dyDescent="0.25">
      <c r="W5" s="3"/>
      <c r="X5" s="3"/>
      <c r="Y5" s="3"/>
      <c r="Z5" s="3"/>
    </row>
    <row r="6" spans="2:26" ht="15" x14ac:dyDescent="0.25">
      <c r="B6" t="str">
        <f>'Comp Graph Math'!B3</f>
        <v>Fr</v>
      </c>
      <c r="C6" t="s">
        <v>40</v>
      </c>
      <c r="D6" t="s">
        <v>41</v>
      </c>
      <c r="E6" t="s">
        <v>42</v>
      </c>
      <c r="F6" t="s">
        <v>43</v>
      </c>
      <c r="G6" t="s">
        <v>47</v>
      </c>
      <c r="H6" t="s">
        <v>46</v>
      </c>
      <c r="I6" t="s">
        <v>48</v>
      </c>
      <c r="J6" t="s">
        <v>49</v>
      </c>
      <c r="K6" t="s">
        <v>39</v>
      </c>
    </row>
    <row r="7" spans="2:26" ht="15" x14ac:dyDescent="0.25">
      <c r="B7">
        <f>'Comp Graph Math'!B4</f>
        <v>100</v>
      </c>
      <c r="C7" s="2" t="str">
        <f>COMPLEX(0,2*PI()*B7)</f>
        <v>628.318530717959i</v>
      </c>
      <c r="D7" t="str">
        <f>IMPRODUCT(C7,C7)</f>
        <v>-394784.176043575</v>
      </c>
      <c r="E7" t="str">
        <f>IMPRODUCT(C7,'Input-Output'!W$5,'Input-Output'!W$4)</f>
        <v>0.00351858377202057i</v>
      </c>
      <c r="F7" t="str">
        <f>IMPRODUCT(D7,'Input-Output'!W$3,'Input-Output'!W$4)</f>
        <v>-0.000397942449451924</v>
      </c>
      <c r="G7" t="str">
        <f>IMSUM(1,E7,F7)</f>
        <v>0.999602057550548+0.00351858377202057i</v>
      </c>
      <c r="H7" t="str">
        <f>IMSUM(1,E7)</f>
        <v>1+0.00351858377202057i</v>
      </c>
      <c r="I7" t="str">
        <f>IMPRODUCT(IMDIV(H7,G7),'Input-Output'!Q$20,IMEXP(IMDIV(C7,-'Input-Output'!C$5)))</f>
        <v>1.41469739058838-0.00444639918506297i</v>
      </c>
      <c r="J7">
        <f>IMABS(I7)</f>
        <v>1.4147043780957507</v>
      </c>
      <c r="K7">
        <f>IMARGUMENT(I7)*180/PI()</f>
        <v>-0.18008025614153048</v>
      </c>
    </row>
    <row r="8" spans="2:26" ht="15" x14ac:dyDescent="0.25">
      <c r="B8">
        <f>'Comp Graph Math'!B5</f>
        <v>107.15193052376065</v>
      </c>
      <c r="C8" s="2" t="str">
        <f t="shared" ref="C8:C71" si="0">COMPLEX(0,2*PI()*B8)</f>
        <v>673.255435502821i</v>
      </c>
      <c r="D8" t="str">
        <f t="shared" ref="D8:D71" si="1">IMPRODUCT(C8,C8)</f>
        <v>-453272.881434093</v>
      </c>
      <c r="E8" t="str">
        <f>IMPRODUCT(C8,'Input-Output'!W$5,'Input-Output'!W$4)</f>
        <v>0.0037702304388158i</v>
      </c>
      <c r="F8" t="str">
        <f>IMPRODUCT(D8,'Input-Output'!W$3,'Input-Output'!W$4)</f>
        <v>-0.000456899064485566</v>
      </c>
      <c r="G8" t="str">
        <f t="shared" ref="G8:G71" si="2">IMSUM(1,E8,F8)</f>
        <v>0.999543100935514+0.0037702304388158i</v>
      </c>
      <c r="H8" t="str">
        <f t="shared" ref="H8:H71" si="3">IMSUM(1,E8)</f>
        <v>1+0.0037702304388158i</v>
      </c>
      <c r="I8" t="str">
        <f>IMPRODUCT(IMDIV(H8,G8),'Input-Output'!Q$20,IMEXP(IMDIV(C8,-'Input-Output'!C$5)))</f>
        <v>1.41477979591825-0.00476499715526721i</v>
      </c>
      <c r="J8">
        <f t="shared" ref="J8:J71" si="4">IMABS(I8)</f>
        <v>1.4147878201823674</v>
      </c>
      <c r="K8">
        <f t="shared" ref="K8:K71" si="5">IMARGUMENT(I8)*180/PI()</f>
        <v>-0.19297221720993038</v>
      </c>
    </row>
    <row r="9" spans="2:26" ht="15" x14ac:dyDescent="0.25">
      <c r="B9">
        <f>'Comp Graph Math'!B6</f>
        <v>114.81536214968826</v>
      </c>
      <c r="C9" s="2" t="str">
        <f t="shared" si="0"/>
        <v>721.406196497424i</v>
      </c>
      <c r="D9" t="str">
        <f t="shared" si="1"/>
        <v>-520426.90034488</v>
      </c>
      <c r="E9" t="str">
        <f>IMPRODUCT(C9,'Input-Output'!W$5,'Input-Output'!W$4)</f>
        <v>0.00403987470038557i</v>
      </c>
      <c r="F9" t="str">
        <f>IMPRODUCT(D9,'Input-Output'!W$3,'Input-Output'!W$4)</f>
        <v>-0.000524590315547639</v>
      </c>
      <c r="G9" t="str">
        <f t="shared" si="2"/>
        <v>0.999475409684452+0.00403987470038557i</v>
      </c>
      <c r="H9" t="str">
        <f t="shared" si="3"/>
        <v>1+0.00403987470038557i</v>
      </c>
      <c r="I9" t="str">
        <f>IMPRODUCT(IMDIV(H9,G9),'Input-Output'!Q$20,IMEXP(IMDIV(C9,-'Input-Output'!C$5)))</f>
        <v>1.41487442116966-0.00510651808464377i</v>
      </c>
      <c r="J9">
        <f t="shared" si="4"/>
        <v>1.4148836362779553</v>
      </c>
      <c r="K9">
        <f t="shared" si="5"/>
        <v>-0.20678913936840937</v>
      </c>
    </row>
    <row r="10" spans="2:26" ht="15" x14ac:dyDescent="0.25">
      <c r="B10">
        <f>'Comp Graph Math'!B7</f>
        <v>123.026877081238</v>
      </c>
      <c r="C10" s="2" t="str">
        <f t="shared" si="0"/>
        <v>773.000666465024i</v>
      </c>
      <c r="D10" t="str">
        <f t="shared" si="1"/>
        <v>-597530.030355371</v>
      </c>
      <c r="E10" t="str">
        <f>IMPRODUCT(C10,'Input-Output'!W$5,'Input-Output'!W$4)</f>
        <v>0.00432880373220413i</v>
      </c>
      <c r="F10" t="str">
        <f>IMPRODUCT(D10,'Input-Output'!W$3,'Input-Output'!W$4)</f>
        <v>-0.000602310270598214</v>
      </c>
      <c r="G10" t="str">
        <f t="shared" si="2"/>
        <v>0.999397689729402+0.00432880373220413i</v>
      </c>
      <c r="H10" t="str">
        <f t="shared" si="3"/>
        <v>1+0.00432880373220413i</v>
      </c>
      <c r="I10" t="str">
        <f>IMPRODUCT(IMDIV(H10,G10),'Input-Output'!Q$20,IMEXP(IMDIV(C10,-'Input-Output'!C$5)))</f>
        <v>1.41498308035883-0.00547263302358067i</v>
      </c>
      <c r="J10">
        <f t="shared" si="4"/>
        <v>1.4149936633829756</v>
      </c>
      <c r="K10">
        <f t="shared" si="5"/>
        <v>-0.22159785228363579</v>
      </c>
    </row>
    <row r="11" spans="2:26" ht="15" x14ac:dyDescent="0.25">
      <c r="B11">
        <f>'Comp Graph Math'!B8</f>
        <v>131.8256738556405</v>
      </c>
      <c r="C11" s="2" t="str">
        <f t="shared" si="0"/>
        <v>828.285137078808i</v>
      </c>
      <c r="D11" t="str">
        <f t="shared" si="1"/>
        <v>-686056.26830566</v>
      </c>
      <c r="E11" t="str">
        <f>IMPRODUCT(C11,'Input-Output'!W$5,'Input-Output'!W$4)</f>
        <v>0.00463839676764132i</v>
      </c>
      <c r="F11" t="str">
        <f>IMPRODUCT(D11,'Input-Output'!W$3,'Input-Output'!W$4)</f>
        <v>-0.000691544718452105</v>
      </c>
      <c r="G11" t="str">
        <f t="shared" si="2"/>
        <v>0.999308455281548+0.00463839676764132i</v>
      </c>
      <c r="H11" t="str">
        <f t="shared" si="3"/>
        <v>1+0.00463839676764132i</v>
      </c>
      <c r="I11" t="str">
        <f>IMPRODUCT(IMDIV(H11,G11),'Input-Output'!Q$20,IMEXP(IMDIV(C11,-'Input-Output'!C$5)))</f>
        <v>1.41510785739927-0.00586513983865307i</v>
      </c>
      <c r="J11">
        <f t="shared" si="4"/>
        <v>1.415120011850048</v>
      </c>
      <c r="K11">
        <f t="shared" si="5"/>
        <v>-0.23747012147498517</v>
      </c>
    </row>
    <row r="12" spans="2:26" ht="15" x14ac:dyDescent="0.25">
      <c r="B12">
        <f>'Comp Graph Math'!B9</f>
        <v>141.25375446227517</v>
      </c>
      <c r="C12" s="2" t="str">
        <f t="shared" si="0"/>
        <v>887.52351462132i</v>
      </c>
      <c r="D12" t="str">
        <f t="shared" si="1"/>
        <v>-787697.98900578</v>
      </c>
      <c r="E12" t="str">
        <f>IMPRODUCT(C12,'Input-Output'!W$5,'Input-Output'!W$4)</f>
        <v>0.00497013168187939i</v>
      </c>
      <c r="F12" t="str">
        <f>IMPRODUCT(D12,'Input-Output'!W$3,'Input-Output'!W$4)</f>
        <v>-0.000793999572917826</v>
      </c>
      <c r="G12" t="str">
        <f t="shared" si="2"/>
        <v>0.999206000427082+0.00497013168187939i</v>
      </c>
      <c r="H12" t="str">
        <f t="shared" si="3"/>
        <v>1+0.00497013168187939i</v>
      </c>
      <c r="I12" t="str">
        <f>IMPRODUCT(IMDIV(H12,G12),'Input-Output'!Q$20,IMEXP(IMDIV(C12,-'Input-Output'!C$5)))</f>
        <v>1.41525114645274-0.00628597397401999i</v>
      </c>
      <c r="J12">
        <f t="shared" si="4"/>
        <v>1.4152651062626382</v>
      </c>
      <c r="K12">
        <f t="shared" si="5"/>
        <v>-0.25448303743640799</v>
      </c>
    </row>
    <row r="13" spans="2:26" ht="15" x14ac:dyDescent="0.25">
      <c r="B13">
        <f>'Comp Graph Math'!B10</f>
        <v>151.35612484362048</v>
      </c>
      <c r="C13" s="2" t="str">
        <f t="shared" si="0"/>
        <v>950.998579769075i</v>
      </c>
      <c r="D13" t="str">
        <f t="shared" si="1"/>
        <v>-904398.298722798</v>
      </c>
      <c r="E13" t="str">
        <f>IMPRODUCT(C13,'Input-Output'!W$5,'Input-Output'!W$4)</f>
        <v>0.00532559204670682i</v>
      </c>
      <c r="F13" t="str">
        <f>IMPRODUCT(D13,'Input-Output'!W$3,'Input-Output'!W$4)</f>
        <v>-0.00091163348511258</v>
      </c>
      <c r="G13" t="str">
        <f t="shared" si="2"/>
        <v>0.999088366514887+0.00532559204670682i</v>
      </c>
      <c r="H13" t="str">
        <f t="shared" si="3"/>
        <v>1+0.00532559204670682i</v>
      </c>
      <c r="I13" t="str">
        <f>IMPRODUCT(IMDIV(H13,G13),'Input-Output'!Q$20,IMEXP(IMDIV(C13,-'Input-Output'!C$5)))</f>
        <v>1.41541569837521-0.00673722037602515i</v>
      </c>
      <c r="J13">
        <f t="shared" si="4"/>
        <v>1.415431732492026</v>
      </c>
      <c r="K13">
        <f t="shared" si="5"/>
        <v>-0.27271944095981526</v>
      </c>
    </row>
    <row r="14" spans="2:26" x14ac:dyDescent="0.45">
      <c r="B14">
        <f>'Comp Graph Math'!B11</f>
        <v>162.18100973589259</v>
      </c>
      <c r="C14" s="2" t="str">
        <f t="shared" si="0"/>
        <v>1019.01333747611i</v>
      </c>
      <c r="D14" t="str">
        <f t="shared" si="1"/>
        <v>-1038388.1819542</v>
      </c>
      <c r="E14" t="str">
        <f>IMPRODUCT(C14,'Input-Output'!W$5,'Input-Output'!W$4)</f>
        <v>0.00570647468986622i</v>
      </c>
      <c r="F14" t="str">
        <f>IMPRODUCT(D14,'Input-Output'!W$3,'Input-Output'!W$4)</f>
        <v>-0.00104669528740983</v>
      </c>
      <c r="G14" t="str">
        <f t="shared" si="2"/>
        <v>0.99895330471259+0.00570647468986622i</v>
      </c>
      <c r="H14" t="str">
        <f t="shared" si="3"/>
        <v>1+0.00570647468986622i</v>
      </c>
      <c r="I14" t="str">
        <f>IMPRODUCT(IMDIV(H14,G14),'Input-Output'!Q$20,IMEXP(IMDIV(C14,-'Input-Output'!C$5)))</f>
        <v>1.41560467419733-0.00722112675648659i</v>
      </c>
      <c r="J14">
        <f t="shared" si="4"/>
        <v>1.4156230918860295</v>
      </c>
      <c r="K14">
        <f t="shared" si="5"/>
        <v>-0.29226838920008064</v>
      </c>
    </row>
    <row r="15" spans="2:26" x14ac:dyDescent="0.45">
      <c r="B15">
        <f>'Comp Graph Math'!B12</f>
        <v>173.78008287493708</v>
      </c>
      <c r="C15" s="2" t="str">
        <f t="shared" si="0"/>
        <v>1091.89246340026i</v>
      </c>
      <c r="D15" t="str">
        <f t="shared" si="1"/>
        <v>-1192229.15163029</v>
      </c>
      <c r="E15" t="str">
        <f>IMPRODUCT(C15,'Input-Output'!W$5,'Input-Output'!W$4)</f>
        <v>0.00611459779504146i</v>
      </c>
      <c r="F15" t="str">
        <f>IMPRODUCT(D15,'Input-Output'!W$3,'Input-Output'!W$4)</f>
        <v>-0.00120176698484333</v>
      </c>
      <c r="G15" t="str">
        <f t="shared" si="2"/>
        <v>0.998798233015157+0.00611459779504146i</v>
      </c>
      <c r="H15" t="str">
        <f t="shared" si="3"/>
        <v>1+0.00611459779504146i</v>
      </c>
      <c r="I15" t="str">
        <f>IMPRODUCT(IMDIV(H15,G15),'Input-Output'!Q$20,IMEXP(IMDIV(C15,-'Input-Output'!C$5)))</f>
        <v>1.41582170673149-0.00774011840466209i</v>
      </c>
      <c r="J15">
        <f t="shared" si="4"/>
        <v>1.4158428636981533</v>
      </c>
      <c r="K15">
        <f t="shared" si="5"/>
        <v>-0.31322566780528943</v>
      </c>
    </row>
    <row r="16" spans="2:26" x14ac:dyDescent="0.45">
      <c r="B16">
        <f>'Comp Graph Math'!B13</f>
        <v>186.208713666286</v>
      </c>
      <c r="C16" s="2" t="str">
        <f t="shared" si="0"/>
        <v>1169.98385377682i</v>
      </c>
      <c r="D16" t="str">
        <f t="shared" si="1"/>
        <v>-1368862.21809846</v>
      </c>
      <c r="E16" t="str">
        <f>IMPRODUCT(C16,'Input-Output'!W$5,'Input-Output'!W$4)</f>
        <v>0.00655190958115019i</v>
      </c>
      <c r="F16" t="str">
        <f>IMPRODUCT(D16,'Input-Output'!W$3,'Input-Output'!W$4)</f>
        <v>-0.00137981311584325</v>
      </c>
      <c r="G16" t="str">
        <f t="shared" si="2"/>
        <v>0.998620186884157+0.00655190958115019i</v>
      </c>
      <c r="H16" t="str">
        <f t="shared" si="3"/>
        <v>1+0.00655190958115019i</v>
      </c>
      <c r="I16" t="str">
        <f>IMPRODUCT(IMDIV(H16,G16),'Input-Output'!Q$20,IMEXP(IMDIV(C16,-'Input-Output'!C$5)))</f>
        <v>1.4160709715741-0.0082968148001838i</v>
      </c>
      <c r="J16">
        <f t="shared" si="4"/>
        <v>1.4160952770455257</v>
      </c>
      <c r="K16">
        <f t="shared" si="5"/>
        <v>-0.33569435538521286</v>
      </c>
    </row>
    <row r="17" spans="2:11" x14ac:dyDescent="0.45">
      <c r="B17">
        <f>'Comp Graph Math'!B14</f>
        <v>199.52623149688711</v>
      </c>
      <c r="C17" s="2" t="str">
        <f t="shared" si="0"/>
        <v>1253.66028613815i</v>
      </c>
      <c r="D17" t="str">
        <f t="shared" si="1"/>
        <v>-1571664.11303999</v>
      </c>
      <c r="E17" t="str">
        <f>IMPRODUCT(C17,'Input-Output'!W$5,'Input-Output'!W$4)</f>
        <v>0.00702049760237364i</v>
      </c>
      <c r="F17" t="str">
        <f>IMPRODUCT(D17,'Input-Output'!W$3,'Input-Output'!W$4)</f>
        <v>-0.00158423742594431</v>
      </c>
      <c r="G17" t="str">
        <f t="shared" si="2"/>
        <v>0.998415762574056+0.00702049760237364i</v>
      </c>
      <c r="H17" t="str">
        <f t="shared" si="3"/>
        <v>1+0.00702049760237364i</v>
      </c>
      <c r="I17" t="str">
        <f>IMPRODUCT(IMDIV(H17,G17),'Input-Output'!Q$20,IMEXP(IMDIV(C17,-'Input-Output'!C$5)))</f>
        <v>1.41635726898122-0.00889404833128701i</v>
      </c>
      <c r="J17">
        <f t="shared" si="4"/>
        <v>1.4163851938973591</v>
      </c>
      <c r="K17">
        <f t="shared" si="5"/>
        <v>-0.35978544774470977</v>
      </c>
    </row>
    <row r="18" spans="2:11" x14ac:dyDescent="0.45">
      <c r="B18">
        <f>'Comp Graph Math'!B15</f>
        <v>213.79620895022225</v>
      </c>
      <c r="C18" s="2" t="str">
        <f t="shared" si="0"/>
        <v>1343.32119880673i</v>
      </c>
      <c r="D18" t="str">
        <f t="shared" si="1"/>
        <v>-1804511.84316355</v>
      </c>
      <c r="E18" t="str">
        <f>IMPRODUCT(C18,'Input-Output'!W$5,'Input-Output'!W$4)</f>
        <v>0.00752259871331769i</v>
      </c>
      <c r="F18" t="str">
        <f>IMPRODUCT(D18,'Input-Output'!W$3,'Input-Output'!W$4)</f>
        <v>-0.00181894793790886</v>
      </c>
      <c r="G18" t="str">
        <f t="shared" si="2"/>
        <v>0.998181052062091+0.00752259871331769i</v>
      </c>
      <c r="H18" t="str">
        <f t="shared" si="3"/>
        <v>1+0.00752259871331769i</v>
      </c>
      <c r="I18" t="str">
        <f>IMPRODUCT(IMDIV(H18,G18),'Input-Output'!Q$20,IMEXP(IMDIV(C18,-'Input-Output'!C$5)))</f>
        <v>1.41668611834184-0.00953488548681697i</v>
      </c>
      <c r="J18">
        <f t="shared" si="4"/>
        <v>1.4167182048465803</v>
      </c>
      <c r="K18">
        <f t="shared" si="5"/>
        <v>-0.38561855071549755</v>
      </c>
    </row>
    <row r="19" spans="2:11" x14ac:dyDescent="0.45">
      <c r="B19">
        <f>'Comp Graph Math'!B16</f>
        <v>229.08676527677622</v>
      </c>
      <c r="C19" s="2" t="str">
        <f t="shared" si="0"/>
        <v>1439.39459765634i</v>
      </c>
      <c r="D19" t="str">
        <f t="shared" si="1"/>
        <v>-2071856.80776226</v>
      </c>
      <c r="E19" t="str">
        <f>IMPRODUCT(C19,'Input-Output'!W$5,'Input-Output'!W$4)</f>
        <v>0.0080606097468755i</v>
      </c>
      <c r="F19" t="str">
        <f>IMPRODUCT(D19,'Input-Output'!W$3,'Input-Output'!W$4)</f>
        <v>-0.00208843166222436</v>
      </c>
      <c r="G19" t="str">
        <f t="shared" si="2"/>
        <v>0.997911568337776+0.0080606097468755i</v>
      </c>
      <c r="H19" t="str">
        <f t="shared" si="3"/>
        <v>1+0.0080606097468755i</v>
      </c>
      <c r="I19" t="str">
        <f>IMPRODUCT(IMDIV(H19,G19),'Input-Output'!Q$20,IMEXP(IMDIV(C19,-'Input-Output'!C$5)))</f>
        <v>1.41706386726603-0.0102226509698426i</v>
      </c>
      <c r="J19">
        <f t="shared" si="4"/>
        <v>1.4171007397160611</v>
      </c>
      <c r="K19">
        <f t="shared" si="5"/>
        <v>-0.41332265214004132</v>
      </c>
    </row>
    <row r="20" spans="2:11" x14ac:dyDescent="0.45">
      <c r="B20">
        <f>'Comp Graph Math'!B17</f>
        <v>245.4708915685018</v>
      </c>
      <c r="C20" s="2" t="str">
        <f t="shared" si="0"/>
        <v>1542.33909924348i</v>
      </c>
      <c r="D20" t="str">
        <f t="shared" si="1"/>
        <v>-2378809.89705519</v>
      </c>
      <c r="E20" t="str">
        <f>IMPRODUCT(C20,'Input-Output'!W$5,'Input-Output'!W$4)</f>
        <v>0.00863709895576349i</v>
      </c>
      <c r="F20" t="str">
        <f>IMPRODUCT(D20,'Input-Output'!W$3,'Input-Output'!W$4)</f>
        <v>-0.00239784037623163</v>
      </c>
      <c r="G20" t="str">
        <f t="shared" si="2"/>
        <v>0.997602159623768+0.00863709895576349i</v>
      </c>
      <c r="H20" t="str">
        <f t="shared" si="3"/>
        <v>1+0.00863709895576349i</v>
      </c>
      <c r="I20" t="str">
        <f>IMPRODUCT(IMDIV(H20,G20),'Input-Output'!Q$20,IMEXP(IMDIV(C20,-'Input-Output'!C$5)))</f>
        <v>1.41749781765187-0.0109609552790993i</v>
      </c>
      <c r="J20">
        <f t="shared" si="4"/>
        <v>1.4175401954048585</v>
      </c>
      <c r="K20">
        <f t="shared" si="5"/>
        <v>-0.44303698567158872</v>
      </c>
    </row>
    <row r="21" spans="2:11" x14ac:dyDescent="0.45">
      <c r="B21">
        <f>'Comp Graph Math'!B18</f>
        <v>263.0267991895368</v>
      </c>
      <c r="C21" s="2" t="str">
        <f t="shared" si="0"/>
        <v>1652.64612006217i</v>
      </c>
      <c r="D21" t="str">
        <f t="shared" si="1"/>
        <v>-2731239.19815654</v>
      </c>
      <c r="E21" t="str">
        <f>IMPRODUCT(C21,'Input-Output'!W$5,'Input-Output'!W$4)</f>
        <v>0.00925481827234815i</v>
      </c>
      <c r="F21" t="str">
        <f>IMPRODUCT(D21,'Input-Output'!W$3,'Input-Output'!W$4)</f>
        <v>-0.00275308911174179</v>
      </c>
      <c r="G21" t="str">
        <f t="shared" si="2"/>
        <v>0.997246910888258+0.00925481827234815i</v>
      </c>
      <c r="H21" t="str">
        <f t="shared" si="3"/>
        <v>1+0.00925481827234815i</v>
      </c>
      <c r="I21" t="str">
        <f>IMPRODUCT(IMDIV(H21,G21),'Input-Output'!Q$20,IMEXP(IMDIV(C21,-'Input-Output'!C$5)))</f>
        <v>1.41799637151036-0.0117537264268839i</v>
      </c>
      <c r="J21">
        <f t="shared" si="4"/>
        <v>1.418045083804272</v>
      </c>
      <c r="K21">
        <f t="shared" si="5"/>
        <v>-0.47491200165074915</v>
      </c>
    </row>
    <row r="22" spans="2:11" x14ac:dyDescent="0.45">
      <c r="B22">
        <f>'Comp Graph Math'!B19</f>
        <v>281.83829312644355</v>
      </c>
      <c r="C22" s="2" t="str">
        <f t="shared" si="0"/>
        <v>1770.84222237264i</v>
      </c>
      <c r="D22" t="str">
        <f t="shared" si="1"/>
        <v>-3135882.17653767</v>
      </c>
      <c r="E22" t="str">
        <f>IMPRODUCT(C22,'Input-Output'!W$5,'Input-Output'!W$4)</f>
        <v>0.00991671644528678i</v>
      </c>
      <c r="F22" t="str">
        <f>IMPRODUCT(D22,'Input-Output'!W$3,'Input-Output'!W$4)</f>
        <v>-0.00316096923394997</v>
      </c>
      <c r="G22" t="str">
        <f t="shared" si="2"/>
        <v>0.99683903076605+0.00991671644528678i</v>
      </c>
      <c r="H22" t="str">
        <f t="shared" si="3"/>
        <v>1+0.00991671644528678i</v>
      </c>
      <c r="I22" t="str">
        <f>IMPRODUCT(IMDIV(H22,G22),'Input-Output'!Q$20,IMEXP(IMDIV(C22,-'Input-Output'!C$5)))</f>
        <v>1.4185691998249-0.0126052466147578i</v>
      </c>
      <c r="J22">
        <f t="shared" si="4"/>
        <v>1.418625203122402</v>
      </c>
      <c r="K22">
        <f t="shared" si="5"/>
        <v>-0.50911046352304501</v>
      </c>
    </row>
    <row r="23" spans="2:11" x14ac:dyDescent="0.45">
      <c r="B23">
        <f>'Comp Graph Math'!B20</f>
        <v>301.99517204019958</v>
      </c>
      <c r="C23" s="2" t="str">
        <f t="shared" si="0"/>
        <v>1897.49162780215i</v>
      </c>
      <c r="D23" t="str">
        <f t="shared" si="1"/>
        <v>-3600474.47757925</v>
      </c>
      <c r="E23" t="str">
        <f>IMPRODUCT(C23,'Input-Output'!W$5,'Input-Output'!W$4)</f>
        <v>0.010625953115692i</v>
      </c>
      <c r="F23" t="str">
        <f>IMPRODUCT(D23,'Input-Output'!W$3,'Input-Output'!W$4)</f>
        <v>-0.00362927827339988</v>
      </c>
      <c r="G23" t="str">
        <f t="shared" si="2"/>
        <v>0.9963707217266+0.010625953115692i</v>
      </c>
      <c r="H23" t="str">
        <f t="shared" si="3"/>
        <v>1+0.010625953115692i</v>
      </c>
      <c r="I23" t="str">
        <f>IMPRODUCT(IMDIV(H23,G23),'Input-Output'!Q$20,IMEXP(IMDIV(C23,-'Input-Output'!C$5)))</f>
        <v>1.41922743832116-0.0135201948796515i</v>
      </c>
      <c r="J23">
        <f t="shared" si="4"/>
        <v>1.4192918365696414</v>
      </c>
      <c r="K23">
        <f t="shared" si="5"/>
        <v>-0.54580869222835293</v>
      </c>
    </row>
    <row r="24" spans="2:11" x14ac:dyDescent="0.45">
      <c r="B24">
        <f>'Comp Graph Math'!B21</f>
        <v>323.59365692962598</v>
      </c>
      <c r="C24" s="2" t="str">
        <f t="shared" si="0"/>
        <v>2033.19891071674i</v>
      </c>
      <c r="D24" t="str">
        <f t="shared" si="1"/>
        <v>-4133897.81053974</v>
      </c>
      <c r="E24" t="str">
        <f>IMPRODUCT(C24,'Input-Output'!W$5,'Input-Output'!W$4)</f>
        <v>0.0113859139000137i</v>
      </c>
      <c r="F24" t="str">
        <f>IMPRODUCT(D24,'Input-Output'!W$3,'Input-Output'!W$4)</f>
        <v>-0.00416696899302406</v>
      </c>
      <c r="G24" t="str">
        <f t="shared" si="2"/>
        <v>0.995833031006976+0.0113859139000137i</v>
      </c>
      <c r="H24" t="str">
        <f t="shared" si="3"/>
        <v>1+0.0113859139000137i</v>
      </c>
      <c r="I24" t="str">
        <f>IMPRODUCT(IMDIV(H24,G24),'Input-Output'!Q$20,IMEXP(IMDIV(C24,-'Input-Output'!C$5)))</f>
        <v>1.41998391474932-0.0145036969632721i</v>
      </c>
      <c r="J24">
        <f t="shared" si="4"/>
        <v>1.420057983102242</v>
      </c>
      <c r="K24">
        <f t="shared" si="5"/>
        <v>-0.5851979859188553</v>
      </c>
    </row>
    <row r="25" spans="2:11" x14ac:dyDescent="0.45">
      <c r="B25">
        <f>'Comp Graph Math'!B22</f>
        <v>346.7368504525291</v>
      </c>
      <c r="C25" s="2" t="str">
        <f t="shared" si="0"/>
        <v>2178.61188422106i</v>
      </c>
      <c r="D25" t="str">
        <f t="shared" si="1"/>
        <v>-4746349.74206924</v>
      </c>
      <c r="E25" t="str">
        <f>IMPRODUCT(C25,'Input-Output'!W$5,'Input-Output'!W$4)</f>
        <v>0.0122002265516379i</v>
      </c>
      <c r="F25" t="str">
        <f>IMPRODUCT(D25,'Input-Output'!W$3,'Input-Output'!W$4)</f>
        <v>-0.00478432054000579</v>
      </c>
      <c r="G25" t="str">
        <f t="shared" si="2"/>
        <v>0.995215679459994+0.0122002265516379i</v>
      </c>
      <c r="H25" t="str">
        <f t="shared" si="3"/>
        <v>1+0.0122002265516379i</v>
      </c>
      <c r="I25" t="str">
        <f>IMPRODUCT(IMDIV(H25,G25),'Input-Output'!Q$20,IMEXP(IMDIV(C25,-'Input-Output'!C$5)))</f>
        <v>1.42085341316442-0.0155613839608728i</v>
      </c>
      <c r="J25">
        <f t="shared" si="4"/>
        <v>1.4209386258286316</v>
      </c>
      <c r="K25">
        <f t="shared" si="5"/>
        <v>-0.62748624850015366</v>
      </c>
    </row>
    <row r="26" spans="2:11" x14ac:dyDescent="0.45">
      <c r="B26">
        <f>'Comp Graph Math'!B23</f>
        <v>371.53522909716969</v>
      </c>
      <c r="C26" s="2" t="str">
        <f t="shared" si="0"/>
        <v>2334.42469256294i</v>
      </c>
      <c r="D26" t="str">
        <f t="shared" si="1"/>
        <v>-5449538.64524758</v>
      </c>
      <c r="E26" t="str">
        <f>IMPRODUCT(C26,'Input-Output'!W$5,'Input-Output'!W$4)</f>
        <v>0.0130727782783525i</v>
      </c>
      <c r="F26" t="str">
        <f>IMPRODUCT(D26,'Input-Output'!W$3,'Input-Output'!W$4)</f>
        <v>-0.00549313495440956</v>
      </c>
      <c r="G26" t="str">
        <f t="shared" si="2"/>
        <v>0.99450686504559+0.0130727782783525i</v>
      </c>
      <c r="H26" t="str">
        <f t="shared" si="3"/>
        <v>1+0.0130727782783525i</v>
      </c>
      <c r="I26" t="str">
        <f>IMPRODUCT(IMDIV(H26,G26),'Input-Output'!Q$20,IMEXP(IMDIV(C26,-'Input-Output'!C$5)))</f>
        <v>1.42185298177313-0.0166994616894942i</v>
      </c>
      <c r="J26">
        <f t="shared" si="4"/>
        <v>1.4219510447965007</v>
      </c>
      <c r="K26">
        <f t="shared" si="5"/>
        <v>-0.67289986816551772</v>
      </c>
    </row>
    <row r="27" spans="2:11" x14ac:dyDescent="0.45">
      <c r="B27">
        <f>'Comp Graph Math'!B24</f>
        <v>398.10717055349375</v>
      </c>
      <c r="C27" s="2" t="str">
        <f t="shared" si="0"/>
        <v>2501.38112470455i</v>
      </c>
      <c r="D27" t="str">
        <f t="shared" si="1"/>
        <v>-6256907.5310282</v>
      </c>
      <c r="E27" t="str">
        <f>IMPRODUCT(C27,'Input-Output'!W$5,'Input-Output'!W$4)</f>
        <v>0.0140077342983455i</v>
      </c>
      <c r="F27" t="str">
        <f>IMPRODUCT(D27,'Input-Output'!W$3,'Input-Output'!W$4)</f>
        <v>-0.00630696279127642</v>
      </c>
      <c r="G27" t="str">
        <f t="shared" si="2"/>
        <v>0.993693037208724+0.0140077342983455i</v>
      </c>
      <c r="H27" t="str">
        <f t="shared" si="3"/>
        <v>1+0.0140077342983455i</v>
      </c>
      <c r="I27" t="str">
        <f>IMPRODUCT(IMDIV(H27,G27),'Input-Output'!Q$20,IMEXP(IMDIV(C27,-'Input-Output'!C$5)))</f>
        <v>1.42300229224982-0.0179247932045622i</v>
      </c>
      <c r="J27">
        <f t="shared" si="4"/>
        <v>1.4231151822532386</v>
      </c>
      <c r="K27">
        <f t="shared" si="5"/>
        <v>-0.72168589672748606</v>
      </c>
    </row>
    <row r="28" spans="2:11" x14ac:dyDescent="0.45">
      <c r="B28">
        <f>'Comp Graph Math'!B25</f>
        <v>426.57951880158873</v>
      </c>
      <c r="C28" s="2" t="str">
        <f t="shared" si="0"/>
        <v>2680.27816487788i</v>
      </c>
      <c r="D28" t="str">
        <f t="shared" si="1"/>
        <v>-7183891.04112114</v>
      </c>
      <c r="E28" t="str">
        <f>IMPRODUCT(C28,'Input-Output'!W$5,'Input-Output'!W$4)</f>
        <v>0.0150095577233161i</v>
      </c>
      <c r="F28" t="str">
        <f>IMPRODUCT(D28,'Input-Output'!W$3,'Input-Output'!W$4)</f>
        <v>-0.00724136216945011</v>
      </c>
      <c r="G28" t="str">
        <f t="shared" si="2"/>
        <v>0.99275863783055+0.0150095577233161i</v>
      </c>
      <c r="H28" t="str">
        <f t="shared" si="3"/>
        <v>1+0.0150095577233161i</v>
      </c>
      <c r="I28" t="str">
        <f>IMPRODUCT(IMDIV(H28,G28),'Input-Output'!Q$20,IMEXP(IMDIV(C28,-'Input-Output'!C$5)))</f>
        <v>1.42432406007854-0.0192449975188768i</v>
      </c>
      <c r="J28">
        <f t="shared" si="4"/>
        <v>1.424454070178508</v>
      </c>
      <c r="K28">
        <f t="shared" si="5"/>
        <v>-0.77411459269387828</v>
      </c>
    </row>
    <row r="29" spans="2:11" x14ac:dyDescent="0.45">
      <c r="B29">
        <f>'Comp Graph Math'!B26</f>
        <v>457.08818961487071</v>
      </c>
      <c r="C29" s="2" t="str">
        <f t="shared" si="0"/>
        <v>2871.96979707347i</v>
      </c>
      <c r="D29" t="str">
        <f t="shared" si="1"/>
        <v>-8248210.51530223</v>
      </c>
      <c r="E29" t="str">
        <f>IMPRODUCT(C29,'Input-Output'!W$5,'Input-Output'!W$4)</f>
        <v>0.0160830308636114i</v>
      </c>
      <c r="F29" t="str">
        <f>IMPRODUCT(D29,'Input-Output'!W$3,'Input-Output'!W$4)</f>
        <v>-0.00831419619942465</v>
      </c>
      <c r="G29" t="str">
        <f t="shared" si="2"/>
        <v>0.991685803800575+0.0160830308636114i</v>
      </c>
      <c r="H29" t="str">
        <f t="shared" si="3"/>
        <v>1+0.0160830308636114i</v>
      </c>
      <c r="I29" t="str">
        <f>IMPRODUCT(IMDIV(H29,G29),'Input-Output'!Q$20,IMEXP(IMDIV(C29,-'Input-Output'!C$5)))</f>
        <v>1.42584453754374-0.0206685683819492i</v>
      </c>
      <c r="J29">
        <f t="shared" si="4"/>
        <v>1.4259943320231963</v>
      </c>
      <c r="K29">
        <f t="shared" si="5"/>
        <v>-0.83048240640619486</v>
      </c>
    </row>
    <row r="30" spans="2:11" x14ac:dyDescent="0.45">
      <c r="B30">
        <f>'Comp Graph Math'!B27</f>
        <v>489.77881936844142</v>
      </c>
      <c r="C30" s="2" t="str">
        <f t="shared" si="0"/>
        <v>3077.37108162356i</v>
      </c>
      <c r="D30" t="str">
        <f t="shared" si="1"/>
        <v>-9470212.77401296</v>
      </c>
      <c r="E30" t="str">
        <f>IMPRODUCT(C30,'Input-Output'!W$5,'Input-Output'!W$4)</f>
        <v>0.0172332780570919i</v>
      </c>
      <c r="F30" t="str">
        <f>IMPRODUCT(D30,'Input-Output'!W$3,'Input-Output'!W$4)</f>
        <v>-0.00954597447620506</v>
      </c>
      <c r="G30" t="str">
        <f t="shared" si="2"/>
        <v>0.990454025523795+0.0172332780570919i</v>
      </c>
      <c r="H30" t="str">
        <f t="shared" si="3"/>
        <v>1+0.0172332780570919i</v>
      </c>
      <c r="I30" t="str">
        <f>IMPRODUCT(IMDIV(H30,G30),'Input-Output'!Q$20,IMEXP(IMDIV(C30,-'Input-Output'!C$5)))</f>
        <v>1.42759409358918-0.0222050180175618i</v>
      </c>
      <c r="J30">
        <f t="shared" si="4"/>
        <v>1.4277667732777199</v>
      </c>
      <c r="K30">
        <f t="shared" si="5"/>
        <v>-0.89111550510938997</v>
      </c>
    </row>
    <row r="31" spans="2:11" x14ac:dyDescent="0.45">
      <c r="B31">
        <f>'Comp Graph Math'!B28</f>
        <v>524.80746024976736</v>
      </c>
      <c r="C31" s="2" t="str">
        <f t="shared" si="0"/>
        <v>3297.46252333957i</v>
      </c>
      <c r="D31" t="str">
        <f t="shared" si="1"/>
        <v>-10873259.092829</v>
      </c>
      <c r="E31" t="str">
        <f>IMPRODUCT(C31,'Input-Output'!W$5,'Input-Output'!W$4)</f>
        <v>0.0184657901307016i</v>
      </c>
      <c r="F31" t="str">
        <f>IMPRODUCT(D31,'Input-Output'!W$3,'Input-Output'!W$4)</f>
        <v>-0.0109602451655716</v>
      </c>
      <c r="G31" t="str">
        <f t="shared" si="2"/>
        <v>0.989039754834428+0.0184657901307016i</v>
      </c>
      <c r="H31" t="str">
        <f t="shared" si="3"/>
        <v>1+0.0184657901307016i</v>
      </c>
      <c r="I31" t="str">
        <f>IMPRODUCT(IMDIV(H31,G31),'Input-Output'!Q$20,IMEXP(IMDIV(C31,-'Input-Output'!C$5)))</f>
        <v>1.42960789805311-0.0238650520712433i</v>
      </c>
      <c r="J31">
        <f t="shared" si="4"/>
        <v>1.429807078904771</v>
      </c>
      <c r="K31">
        <f t="shared" si="5"/>
        <v>-0.95637396081856685</v>
      </c>
    </row>
    <row r="32" spans="2:11" x14ac:dyDescent="0.45">
      <c r="B32">
        <f>'Comp Graph Math'!B29</f>
        <v>562.34132519034324</v>
      </c>
      <c r="C32" s="2" t="str">
        <f t="shared" si="0"/>
        <v>3533.29475205586i</v>
      </c>
      <c r="D32" t="str">
        <f t="shared" si="1"/>
        <v>-12484171.8049055</v>
      </c>
      <c r="E32" t="str">
        <f>IMPRODUCT(C32,'Input-Output'!W$5,'Input-Output'!W$4)</f>
        <v>0.0197864506115128i</v>
      </c>
      <c r="F32" t="str">
        <f>IMPRODUCT(D32,'Input-Output'!W$3,'Input-Output'!W$4)</f>
        <v>-0.0125840451793447</v>
      </c>
      <c r="G32" t="str">
        <f t="shared" si="2"/>
        <v>0.987415954820655+0.0197864506115128i</v>
      </c>
      <c r="H32" t="str">
        <f t="shared" si="3"/>
        <v>1+0.0197864506115128i</v>
      </c>
      <c r="I32" t="str">
        <f>IMPRODUCT(IMDIV(H32,G32),'Input-Output'!Q$20,IMEXP(IMDIV(C32,-'Input-Output'!C$5)))</f>
        <v>1.43192673198331-0.0256607837940545i</v>
      </c>
      <c r="J32">
        <f t="shared" si="4"/>
        <v>1.4321566400339478</v>
      </c>
      <c r="K32">
        <f t="shared" si="5"/>
        <v>-1.0266567559877522</v>
      </c>
    </row>
    <row r="33" spans="2:11" x14ac:dyDescent="0.45">
      <c r="B33">
        <f>'Comp Graph Math'!B30</f>
        <v>602.55958607435082</v>
      </c>
      <c r="C33" s="2" t="str">
        <f t="shared" si="0"/>
        <v>3785.99353792257i</v>
      </c>
      <c r="D33" t="str">
        <f t="shared" si="1"/>
        <v>-14333747.0691915</v>
      </c>
      <c r="E33" t="str">
        <f>IMPRODUCT(C33,'Input-Output'!W$5,'Input-Output'!W$4)</f>
        <v>0.0212015638123664i</v>
      </c>
      <c r="F33" t="str">
        <f>IMPRODUCT(D33,'Input-Output'!W$3,'Input-Output'!W$4)</f>
        <v>-0.014448417045745</v>
      </c>
      <c r="G33" t="str">
        <f t="shared" si="2"/>
        <v>0.985551582954255+0.0212015638123664i</v>
      </c>
      <c r="H33" t="str">
        <f t="shared" si="3"/>
        <v>1+0.0212015638123664i</v>
      </c>
      <c r="I33" t="str">
        <f>IMPRODUCT(IMDIV(H33,G33),'Input-Output'!Q$20,IMEXP(IMDIV(C33,-'Input-Output'!C$5)))</f>
        <v>1.43459795113053-0.0276059978330185i</v>
      </c>
      <c r="J33">
        <f t="shared" si="4"/>
        <v>1.4348635379381103</v>
      </c>
      <c r="K33">
        <f t="shared" si="5"/>
        <v>-1.1024078035646365</v>
      </c>
    </row>
    <row r="34" spans="2:11" x14ac:dyDescent="0.45">
      <c r="B34">
        <f>'Comp Graph Math'!B31</f>
        <v>645.65422903464798</v>
      </c>
      <c r="C34" s="2" t="str">
        <f t="shared" si="0"/>
        <v>4056.76516538886i</v>
      </c>
      <c r="D34" t="str">
        <f t="shared" si="1"/>
        <v>-16457343.6071125</v>
      </c>
      <c r="E34" t="str">
        <f>IMPRODUCT(C34,'Input-Output'!W$5,'Input-Output'!W$4)</f>
        <v>0.0227178849261776i</v>
      </c>
      <c r="F34" t="str">
        <f>IMPRODUCT(D34,'Input-Output'!W$3,'Input-Output'!W$4)</f>
        <v>-0.0165890023559694</v>
      </c>
      <c r="G34" t="str">
        <f t="shared" si="2"/>
        <v>0.983410997644031+0.0227178849261776i</v>
      </c>
      <c r="H34" t="str">
        <f t="shared" si="3"/>
        <v>1+0.0227178849261776i</v>
      </c>
      <c r="I34" t="str">
        <f>IMPRODUCT(IMDIV(H34,G34),'Input-Output'!Q$20,IMEXP(IMDIV(C34,-'Input-Output'!C$5)))</f>
        <v>1.43767663671065-0.0297164771194007i</v>
      </c>
      <c r="J34">
        <f t="shared" si="4"/>
        <v>1.4379837206157913</v>
      </c>
      <c r="K34">
        <f t="shared" si="5"/>
        <v>-1.1841232321675415</v>
      </c>
    </row>
    <row r="35" spans="2:11" x14ac:dyDescent="0.45">
      <c r="B35">
        <f>'Comp Graph Math'!B32</f>
        <v>691.83097091892819</v>
      </c>
      <c r="C35" s="2" t="str">
        <f t="shared" si="0"/>
        <v>4346.9021915296i</v>
      </c>
      <c r="D35" t="str">
        <f t="shared" si="1"/>
        <v>-18895558.6627248</v>
      </c>
      <c r="E35" t="str">
        <f>IMPRODUCT(C35,'Input-Output'!W$5,'Input-Output'!W$4)</f>
        <v>0.0243426522725658i</v>
      </c>
      <c r="F35" t="str">
        <f>IMPRODUCT(D35,'Input-Output'!W$3,'Input-Output'!W$4)</f>
        <v>-0.0190467231320266</v>
      </c>
      <c r="G35" t="str">
        <f t="shared" si="2"/>
        <v>0.980953276867973+0.0243426522725658i</v>
      </c>
      <c r="H35" t="str">
        <f t="shared" si="3"/>
        <v>1+0.0243426522725658i</v>
      </c>
      <c r="I35" t="str">
        <f>IMPRODUCT(IMDIV(H35,G35),'Input-Output'!Q$20,IMEXP(IMDIV(C35,-'Input-Output'!C$5)))</f>
        <v>1.44122697666416-0.0320104105376888i</v>
      </c>
      <c r="J35">
        <f t="shared" si="4"/>
        <v>1.4415824168764362</v>
      </c>
      <c r="K35">
        <f t="shared" si="5"/>
        <v>-1.2723602581644058</v>
      </c>
    </row>
    <row r="36" spans="2:11" x14ac:dyDescent="0.45">
      <c r="B36">
        <f>'Comp Graph Math'!B33</f>
        <v>741.31024130090839</v>
      </c>
      <c r="C36" s="2" t="str">
        <f t="shared" si="0"/>
        <v>4657.78961620362i</v>
      </c>
      <c r="D36" t="str">
        <f t="shared" si="1"/>
        <v>-21695004.1088143</v>
      </c>
      <c r="E36" t="str">
        <f>IMPRODUCT(C36,'Input-Output'!W$5,'Input-Output'!W$4)</f>
        <v>0.0260836218507403i</v>
      </c>
      <c r="F36" t="str">
        <f>IMPRODUCT(D36,'Input-Output'!W$3,'Input-Output'!W$4)</f>
        <v>-0.0218685641416848</v>
      </c>
      <c r="G36" t="str">
        <f t="shared" si="2"/>
        <v>0.978131435858315+0.0260836218507403i</v>
      </c>
      <c r="H36" t="str">
        <f t="shared" si="3"/>
        <v>1+0.0260836218507403i</v>
      </c>
      <c r="I36" t="str">
        <f>IMPRODUCT(IMDIV(H36,G36),'Input-Output'!Q$20,IMEXP(IMDIV(C36,-'Input-Output'!C$5)))</f>
        <v>1.44532393268784-0.0345089047408708i</v>
      </c>
      <c r="J36">
        <f t="shared" si="4"/>
        <v>1.4457358454803073</v>
      </c>
      <c r="K36">
        <f t="shared" si="5"/>
        <v>-1.3677480603811674</v>
      </c>
    </row>
    <row r="37" spans="2:11" x14ac:dyDescent="0.45">
      <c r="B37">
        <f>'Comp Graph Math'!B34</f>
        <v>794.32823472427151</v>
      </c>
      <c r="C37" s="2" t="str">
        <f t="shared" si="0"/>
        <v>4990.91149349744i</v>
      </c>
      <c r="D37" t="str">
        <f t="shared" si="1"/>
        <v>-24909197.5359248</v>
      </c>
      <c r="E37" t="str">
        <f>IMPRODUCT(C37,'Input-Output'!W$5,'Input-Output'!W$4)</f>
        <v>0.0279491043635857i</v>
      </c>
      <c r="F37" t="str">
        <f>IMPRODUCT(D37,'Input-Output'!W$3,'Input-Output'!W$4)</f>
        <v>-0.0251084711162122</v>
      </c>
      <c r="G37" t="str">
        <f t="shared" si="2"/>
        <v>0.974891528883788+0.0279491043635857i</v>
      </c>
      <c r="H37" t="str">
        <f t="shared" si="3"/>
        <v>1+0.0279491043635857i</v>
      </c>
      <c r="I37" t="str">
        <f>IMPRODUCT(IMDIV(H37,G37),'Input-Output'!Q$20,IMEXP(IMDIV(C37,-'Input-Output'!C$5)))</f>
        <v>1.45005526433669-0.0372366312596091i</v>
      </c>
      <c r="J37">
        <f t="shared" si="4"/>
        <v>1.4505332937709883</v>
      </c>
      <c r="K37">
        <f t="shared" si="5"/>
        <v>-1.4710011984767406</v>
      </c>
    </row>
    <row r="38" spans="2:11" x14ac:dyDescent="0.45">
      <c r="B38">
        <f>'Comp Graph Math'!B35</f>
        <v>851.13803820236546</v>
      </c>
      <c r="C38" s="2" t="str">
        <f t="shared" si="0"/>
        <v>5347.85801601476i</v>
      </c>
      <c r="D38" t="str">
        <f t="shared" si="1"/>
        <v>-28599585.3594533</v>
      </c>
      <c r="E38" t="str">
        <f>IMPRODUCT(C38,'Input-Output'!W$5,'Input-Output'!W$4)</f>
        <v>0.0299480048896827i</v>
      </c>
      <c r="F38" t="str">
        <f>IMPRODUCT(D38,'Input-Output'!W$3,'Input-Output'!W$4)</f>
        <v>-0.0288283820423289</v>
      </c>
      <c r="G38" t="str">
        <f t="shared" si="2"/>
        <v>0.971171617957671+0.0299480048896827i</v>
      </c>
      <c r="H38" t="str">
        <f t="shared" si="3"/>
        <v>1+0.0299480048896827i</v>
      </c>
      <c r="I38" t="str">
        <f>IMPRODUCT(IMDIV(H38,G38),'Input-Output'!Q$20,IMEXP(IMDIV(C38,-'Input-Output'!C$5)))</f>
        <v>1.45552400300885-0.0402226508250028i</v>
      </c>
      <c r="J38">
        <f t="shared" si="4"/>
        <v>1.4560796629904209</v>
      </c>
      <c r="K38">
        <f t="shared" si="5"/>
        <v>-1.5829362847332711</v>
      </c>
    </row>
    <row r="39" spans="2:11" x14ac:dyDescent="0.45">
      <c r="B39">
        <f>'Comp Graph Math'!B36</f>
        <v>912.01083935589691</v>
      </c>
      <c r="C39" s="2" t="str">
        <f t="shared" si="0"/>
        <v>5730.33310582949i</v>
      </c>
      <c r="D39" t="str">
        <f t="shared" si="1"/>
        <v>-32836717.5037654</v>
      </c>
      <c r="E39" t="str">
        <f>IMPRODUCT(C39,'Input-Output'!W$5,'Input-Output'!W$4)</f>
        <v>0.0320898653926451i</v>
      </c>
      <c r="F39" t="str">
        <f>IMPRODUCT(D39,'Input-Output'!W$3,'Input-Output'!W$4)</f>
        <v>-0.0330994112437955</v>
      </c>
      <c r="G39" t="str">
        <f t="shared" si="2"/>
        <v>0.966900588756205+0.0320898653926451i</v>
      </c>
      <c r="H39" t="str">
        <f t="shared" si="3"/>
        <v>1+0.0320898653926451i</v>
      </c>
      <c r="I39" t="str">
        <f>IMPRODUCT(IMDIV(H39,G39),'Input-Output'!Q$20,IMEXP(IMDIV(C39,-'Input-Output'!C$5)))</f>
        <v>1.4618514978009-0.0435014719087533i</v>
      </c>
      <c r="J39">
        <f t="shared" si="4"/>
        <v>1.462498608437274</v>
      </c>
      <c r="K39">
        <f t="shared" si="5"/>
        <v>-1.7044928484679116</v>
      </c>
    </row>
    <row r="40" spans="2:11" x14ac:dyDescent="0.45">
      <c r="B40">
        <f>'Comp Graph Math'!B37</f>
        <v>977.2372209557966</v>
      </c>
      <c r="C40" s="2" t="str">
        <f t="shared" si="0"/>
        <v>6140.16254833847i</v>
      </c>
      <c r="D40" t="str">
        <f t="shared" si="1"/>
        <v>-37701596.1200184</v>
      </c>
      <c r="E40" t="str">
        <f>IMPRODUCT(C40,'Input-Output'!W$5,'Input-Output'!W$4)</f>
        <v>0.0343849102706954i</v>
      </c>
      <c r="F40" t="str">
        <f>IMPRODUCT(D40,'Input-Output'!W$3,'Input-Output'!W$4)</f>
        <v>-0.0380032088889785</v>
      </c>
      <c r="G40" t="str">
        <f t="shared" si="2"/>
        <v>0.961996791111022+0.0343849102706954i</v>
      </c>
      <c r="H40" t="str">
        <f t="shared" si="3"/>
        <v>1+0.0343849102706954i</v>
      </c>
      <c r="I40" t="str">
        <f>IMPRODUCT(IMDIV(H40,G40),'Input-Output'!Q$20,IMEXP(IMDIV(C40,-'Input-Output'!C$5)))</f>
        <v>1.46918119519716-0.0471144218695774i</v>
      </c>
      <c r="J40">
        <f t="shared" si="4"/>
        <v>1.4699364452482495</v>
      </c>
      <c r="K40">
        <f t="shared" si="5"/>
        <v>-1.836759647783984</v>
      </c>
    </row>
    <row r="41" spans="2:11" x14ac:dyDescent="0.45">
      <c r="B41">
        <f>'Comp Graph Math'!B38</f>
        <v>1047.1285480508841</v>
      </c>
      <c r="C41" s="2" t="str">
        <f t="shared" si="0"/>
        <v>6579.30270784161i</v>
      </c>
      <c r="D41" t="str">
        <f t="shared" si="1"/>
        <v>-43287224.1214119</v>
      </c>
      <c r="E41" t="str">
        <f>IMPRODUCT(C41,'Input-Output'!W$5,'Input-Output'!W$4)</f>
        <v>0.036844095163913i</v>
      </c>
      <c r="F41" t="str">
        <f>IMPRODUCT(D41,'Input-Output'!W$3,'Input-Output'!W$4)</f>
        <v>-0.0436335219143832</v>
      </c>
      <c r="G41" t="str">
        <f t="shared" si="2"/>
        <v>0.956366478085617+0.036844095163913i</v>
      </c>
      <c r="H41" t="str">
        <f t="shared" si="3"/>
        <v>1+0.036844095163913i</v>
      </c>
      <c r="I41" t="str">
        <f>IMPRODUCT(IMDIV(H41,G41),'Input-Output'!Q$20,IMEXP(IMDIV(C41,-'Input-Output'!C$5)))</f>
        <v>1.47768336994347-0.0511114398176656i</v>
      </c>
      <c r="J41">
        <f t="shared" si="4"/>
        <v>1.478567049912761</v>
      </c>
      <c r="K41">
        <f t="shared" si="5"/>
        <v>-1.9810081223895233</v>
      </c>
    </row>
    <row r="42" spans="2:11" x14ac:dyDescent="0.45">
      <c r="B42">
        <f>'Comp Graph Math'!B39</f>
        <v>1122.0184543019466</v>
      </c>
      <c r="C42" s="2" t="str">
        <f t="shared" si="0"/>
        <v>7049.84986645434i</v>
      </c>
      <c r="D42" t="str">
        <f t="shared" si="1"/>
        <v>-49700383.1395463</v>
      </c>
      <c r="E42" t="str">
        <f>IMPRODUCT(C42,'Input-Output'!W$5,'Input-Output'!W$4)</f>
        <v>0.0394791592521443i</v>
      </c>
      <c r="F42" t="str">
        <f>IMPRODUCT(D42,'Input-Output'!W$3,'Input-Output'!W$4)</f>
        <v>-0.0500979862046627</v>
      </c>
      <c r="G42" t="str">
        <f t="shared" si="2"/>
        <v>0.949902013795337+0.0394791592521443i</v>
      </c>
      <c r="H42" t="str">
        <f t="shared" si="3"/>
        <v>1+0.0394791592521443i</v>
      </c>
      <c r="I42" t="str">
        <f>IMPRODUCT(IMDIV(H42,G42),'Input-Output'!Q$20,IMEXP(IMDIV(C42,-'Input-Output'!C$5)))</f>
        <v>1.4875611021027-0.0555534450812396i</v>
      </c>
      <c r="J42">
        <f t="shared" si="4"/>
        <v>1.4885980712567761</v>
      </c>
      <c r="K42">
        <f t="shared" si="5"/>
        <v>-2.1387352999377311</v>
      </c>
    </row>
    <row r="43" spans="2:11" x14ac:dyDescent="0.45">
      <c r="B43">
        <f>'Comp Graph Math'!B40</f>
        <v>1202.2644346173947</v>
      </c>
      <c r="C43" s="2" t="str">
        <f t="shared" si="0"/>
        <v>7554.05023093259i</v>
      </c>
      <c r="D43" t="str">
        <f t="shared" si="1"/>
        <v>-57063674.8914527</v>
      </c>
      <c r="E43" t="str">
        <f>IMPRODUCT(C43,'Input-Output'!W$5,'Input-Output'!W$4)</f>
        <v>0.0423026812932225i</v>
      </c>
      <c r="F43" t="str">
        <f>IMPRODUCT(D43,'Input-Output'!W$3,'Input-Output'!W$4)</f>
        <v>-0.0575201842905843</v>
      </c>
      <c r="G43" t="str">
        <f t="shared" si="2"/>
        <v>0.942479815709416+0.0423026812932225i</v>
      </c>
      <c r="H43" t="str">
        <f t="shared" si="3"/>
        <v>1+0.0423026812932225i</v>
      </c>
      <c r="I43" t="str">
        <f>IMPRODUCT(IMDIV(H43,G43),'Input-Output'!Q$20,IMEXP(IMDIV(C43,-'Input-Output'!C$5)))</f>
        <v>1.49905790552233-0.0605155014153708i</v>
      </c>
      <c r="J43">
        <f t="shared" si="4"/>
        <v>1.5002788840814059</v>
      </c>
      <c r="K43">
        <f t="shared" si="5"/>
        <v>-2.3117193525345101</v>
      </c>
    </row>
    <row r="44" spans="2:11" x14ac:dyDescent="0.45">
      <c r="B44">
        <f>'Comp Graph Math'!B41</f>
        <v>1288.2495516931128</v>
      </c>
      <c r="C44" s="2" t="str">
        <f t="shared" si="0"/>
        <v>8094.31065517886i</v>
      </c>
      <c r="D44" t="str">
        <f t="shared" si="1"/>
        <v>-65517864.982542</v>
      </c>
      <c r="E44" t="str">
        <f>IMPRODUCT(C44,'Input-Output'!W$5,'Input-Output'!W$4)</f>
        <v>0.0453281396690016i</v>
      </c>
      <c r="F44" t="str">
        <f>IMPRODUCT(D44,'Input-Output'!W$3,'Input-Output'!W$4)</f>
        <v>-0.0660420079024023</v>
      </c>
      <c r="G44" t="str">
        <f t="shared" si="2"/>
        <v>0.933957992097598+0.0453281396690016i</v>
      </c>
      <c r="H44" t="str">
        <f t="shared" si="3"/>
        <v>1+0.0453281396690016i</v>
      </c>
      <c r="I44" t="str">
        <f>IMPRODUCT(IMDIV(H44,G44),'Input-Output'!Q$20,IMEXP(IMDIV(C44,-'Input-Output'!C$5)))</f>
        <v>1.51246757157181-0.0660910967828384i</v>
      </c>
      <c r="J44">
        <f t="shared" si="4"/>
        <v>1.5139108917404243</v>
      </c>
      <c r="K44">
        <f t="shared" si="5"/>
        <v>-2.5020922827485736</v>
      </c>
    </row>
    <row r="45" spans="2:11" x14ac:dyDescent="0.45">
      <c r="B45">
        <f>'Comp Graph Math'!B42</f>
        <v>1380.3842646028618</v>
      </c>
      <c r="C45" s="2" t="str">
        <f t="shared" si="0"/>
        <v>8673.2101296146i</v>
      </c>
      <c r="D45" t="str">
        <f t="shared" si="1"/>
        <v>-75224573.9524493</v>
      </c>
      <c r="E45" t="str">
        <f>IMPRODUCT(C45,'Input-Output'!W$5,'Input-Output'!W$4)</f>
        <v>0.0485699767258418i</v>
      </c>
      <c r="F45" t="str">
        <f>IMPRODUCT(D45,'Input-Output'!W$3,'Input-Output'!W$4)</f>
        <v>-0.0758263705440689</v>
      </c>
      <c r="G45" t="str">
        <f t="shared" si="2"/>
        <v>0.924173629455931+0.0485699767258418i</v>
      </c>
      <c r="H45" t="str">
        <f t="shared" si="3"/>
        <v>1+0.0485699767258418i</v>
      </c>
      <c r="I45" t="str">
        <f>IMPRODUCT(IMDIV(H45,G45),'Input-Output'!Q$20,IMEXP(IMDIV(C45,-'Input-Output'!C$5)))</f>
        <v>1.52814702362287-0.0723980112534589i</v>
      </c>
      <c r="J45">
        <f t="shared" si="4"/>
        <v>1.5298610387355096</v>
      </c>
      <c r="K45">
        <f t="shared" si="5"/>
        <v>-2.7124361098858967</v>
      </c>
    </row>
    <row r="46" spans="2:11" x14ac:dyDescent="0.45">
      <c r="B46">
        <f>'Comp Graph Math'!B43</f>
        <v>1479.1083881681823</v>
      </c>
      <c r="C46" s="2" t="str">
        <f t="shared" si="0"/>
        <v>9293.5120922644i</v>
      </c>
      <c r="D46" t="str">
        <f t="shared" si="1"/>
        <v>-86369367.0090646</v>
      </c>
      <c r="E46" t="str">
        <f>IMPRODUCT(C46,'Input-Output'!W$5,'Input-Output'!W$4)</f>
        <v>0.0520436677166806i</v>
      </c>
      <c r="F46" t="str">
        <f>IMPRODUCT(D46,'Input-Output'!W$3,'Input-Output'!W$4)</f>
        <v>-0.0870603219451371</v>
      </c>
      <c r="G46" t="str">
        <f t="shared" si="2"/>
        <v>0.912939678054863+0.0520436677166806i</v>
      </c>
      <c r="H46" t="str">
        <f t="shared" si="3"/>
        <v>1+0.0520436677166806i</v>
      </c>
      <c r="I46" t="str">
        <f>IMPRODUCT(IMDIV(H46,G46),'Input-Output'!Q$20,IMEXP(IMDIV(C46,-'Input-Output'!C$5)))</f>
        <v>1.54653332129595-0.0795864841433968i</v>
      </c>
      <c r="J46">
        <f t="shared" si="4"/>
        <v>1.5485797759033886</v>
      </c>
      <c r="K46">
        <f t="shared" si="5"/>
        <v>-2.9459117663953496</v>
      </c>
    </row>
    <row r="47" spans="2:11" x14ac:dyDescent="0.45">
      <c r="B47">
        <f>'Comp Graph Math'!B44</f>
        <v>1584.8931924610861</v>
      </c>
      <c r="C47" s="2" t="str">
        <f t="shared" si="0"/>
        <v>9958.17762032044i</v>
      </c>
      <c r="D47" t="str">
        <f t="shared" si="1"/>
        <v>-99165301.5178509</v>
      </c>
      <c r="E47" t="str">
        <f>IMPRODUCT(C47,'Input-Output'!W$5,'Input-Output'!W$4)</f>
        <v>0.0557657946737945i</v>
      </c>
      <c r="F47" t="str">
        <f>IMPRODUCT(D47,'Input-Output'!W$3,'Input-Output'!W$4)</f>
        <v>-0.0999586239299937</v>
      </c>
      <c r="G47" t="str">
        <f t="shared" si="2"/>
        <v>0.900041376070006+0.0557657946737945i</v>
      </c>
      <c r="H47" t="str">
        <f t="shared" si="3"/>
        <v>1+0.0557657946737945i</v>
      </c>
      <c r="I47" t="str">
        <f>IMPRODUCT(IMDIV(H47,G47),'Input-Output'!Q$20,IMEXP(IMDIV(C47,-'Input-Output'!C$5)))</f>
        <v>1.56816647181458-0.0878507722801424i</v>
      </c>
      <c r="J47">
        <f t="shared" si="4"/>
        <v>1.570625302710231</v>
      </c>
      <c r="K47">
        <f t="shared" si="5"/>
        <v>-3.2064342595590265</v>
      </c>
    </row>
    <row r="48" spans="2:11" x14ac:dyDescent="0.45">
      <c r="B48">
        <f>'Comp Graph Math'!B45</f>
        <v>1698.2436524617146</v>
      </c>
      <c r="C48" s="2" t="str">
        <f t="shared" si="0"/>
        <v>10670.3795651584i</v>
      </c>
      <c r="D48" t="str">
        <f t="shared" si="1"/>
        <v>-113857000.06455</v>
      </c>
      <c r="E48" t="str">
        <f>IMPRODUCT(C48,'Input-Output'!W$5,'Input-Output'!W$4)</f>
        <v>0.059754125564887i</v>
      </c>
      <c r="F48" t="str">
        <f>IMPRODUCT(D48,'Input-Output'!W$3,'Input-Output'!W$4)</f>
        <v>-0.114767856065066</v>
      </c>
      <c r="G48" t="str">
        <f t="shared" si="2"/>
        <v>0.885232143934934+0.059754125564887i</v>
      </c>
      <c r="H48" t="str">
        <f t="shared" si="3"/>
        <v>1+0.059754125564887i</v>
      </c>
      <c r="I48" t="str">
        <f>IMPRODUCT(IMDIV(H48,G48),'Input-Output'!Q$20,IMEXP(IMDIV(C48,-'Input-Output'!C$5)))</f>
        <v>1.59372050233868-0.0974458134218187i</v>
      </c>
      <c r="J48">
        <f t="shared" si="4"/>
        <v>1.596696817222385</v>
      </c>
      <c r="K48">
        <f t="shared" si="5"/>
        <v>-3.4989144476145571</v>
      </c>
    </row>
    <row r="49" spans="2:11" x14ac:dyDescent="0.45">
      <c r="B49">
        <f>'Comp Graph Math'!B46</f>
        <v>1819.700858609951</v>
      </c>
      <c r="C49" s="2" t="str">
        <f t="shared" si="0"/>
        <v>11433.5176982801i</v>
      </c>
      <c r="D49" t="str">
        <f t="shared" si="1"/>
        <v>-130725326.956884</v>
      </c>
      <c r="E49" t="str">
        <f>IMPRODUCT(C49,'Input-Output'!W$5,'Input-Output'!W$4)</f>
        <v>0.0640276991103686i</v>
      </c>
      <c r="F49" t="str">
        <f>IMPRODUCT(D49,'Input-Output'!W$3,'Input-Output'!W$4)</f>
        <v>-0.131771129572539</v>
      </c>
      <c r="G49" t="str">
        <f t="shared" si="2"/>
        <v>0.868228870427461+0.0640276991103686i</v>
      </c>
      <c r="H49" t="str">
        <f t="shared" si="3"/>
        <v>1+0.0640276991103686i</v>
      </c>
      <c r="I49" t="str">
        <f>IMPRODUCT(IMDIV(H49,G49),'Input-Output'!Q$20,IMEXP(IMDIV(C49,-'Input-Output'!C$5)))</f>
        <v>1.62404649586774-0.108711752097843i</v>
      </c>
      <c r="J49">
        <f t="shared" si="4"/>
        <v>1.6276809471713023</v>
      </c>
      <c r="K49">
        <f t="shared" si="5"/>
        <v>-3.8295986551437635</v>
      </c>
    </row>
    <row r="50" spans="2:11" x14ac:dyDescent="0.45">
      <c r="B50">
        <f>'Comp Graph Math'!B47</f>
        <v>1949.8445997580084</v>
      </c>
      <c r="C50" s="2" t="str">
        <f t="shared" si="0"/>
        <v>12251.234940483i</v>
      </c>
      <c r="D50" t="str">
        <f t="shared" si="1"/>
        <v>-150092757.566911</v>
      </c>
      <c r="E50" t="str">
        <f>IMPRODUCT(C50,'Input-Output'!W$5,'Input-Output'!W$4)</f>
        <v>0.0686069156667048i</v>
      </c>
      <c r="F50" t="str">
        <f>IMPRODUCT(D50,'Input-Output'!W$3,'Input-Output'!W$4)</f>
        <v>-0.151293499627446</v>
      </c>
      <c r="G50" t="str">
        <f t="shared" si="2"/>
        <v>0.848706500372554+0.0686069156667048i</v>
      </c>
      <c r="H50" t="str">
        <f t="shared" si="3"/>
        <v>1+0.0686069156667048i</v>
      </c>
      <c r="I50" t="str">
        <f>IMPRODUCT(IMDIV(H50,G50),'Input-Output'!Q$20,IMEXP(IMDIV(C50,-'Input-Output'!C$5)))</f>
        <v>1.66023329355832-0.12211088553298i</v>
      </c>
      <c r="J50">
        <f t="shared" si="4"/>
        <v>1.6647178912371774</v>
      </c>
      <c r="K50">
        <f t="shared" si="5"/>
        <v>-4.206555222653094</v>
      </c>
    </row>
    <row r="51" spans="2:11" x14ac:dyDescent="0.45">
      <c r="B51">
        <f>'Comp Graph Math'!B48</f>
        <v>2089.2961308539993</v>
      </c>
      <c r="C51" s="2" t="str">
        <f t="shared" si="0"/>
        <v>13127.434751729i</v>
      </c>
      <c r="D51" t="str">
        <f t="shared" si="1"/>
        <v>-172329543.160902</v>
      </c>
      <c r="E51" t="str">
        <f>IMPRODUCT(C51,'Input-Output'!W$5,'Input-Output'!W$4)</f>
        <v>0.0735136346096824i</v>
      </c>
      <c r="F51" t="str">
        <f>IMPRODUCT(D51,'Input-Output'!W$3,'Input-Output'!W$4)</f>
        <v>-0.173708179506189</v>
      </c>
      <c r="G51" t="str">
        <f t="shared" si="2"/>
        <v>0.826291820493811+0.0735136346096824i</v>
      </c>
      <c r="H51" t="str">
        <f t="shared" si="3"/>
        <v>1+0.0735136346096824i</v>
      </c>
      <c r="I51" t="str">
        <f>IMPRODUCT(IMDIV(H51,G51),'Input-Output'!Q$20,IMEXP(IMDIV(C51,-'Input-Output'!C$5)))</f>
        <v>1.70369484555403-0.138284795723215i</v>
      </c>
      <c r="J51">
        <f t="shared" si="4"/>
        <v>1.7092977539023388</v>
      </c>
      <c r="K51">
        <f t="shared" si="5"/>
        <v>-4.6403873157602646</v>
      </c>
    </row>
    <row r="52" spans="2:11" x14ac:dyDescent="0.45">
      <c r="B52">
        <f>'Comp Graph Math'!B49</f>
        <v>2238.7211385682958</v>
      </c>
      <c r="C52" s="2" t="str">
        <f t="shared" si="0"/>
        <v>14066.2997647247i</v>
      </c>
      <c r="D52" t="str">
        <f t="shared" si="1"/>
        <v>-197860789.071094</v>
      </c>
      <c r="E52" t="str">
        <f>IMPRODUCT(C52,'Input-Output'!W$5,'Input-Output'!W$4)</f>
        <v>0.0787712786824583i</v>
      </c>
      <c r="F52" t="str">
        <f>IMPRODUCT(D52,'Input-Output'!W$3,'Input-Output'!W$4)</f>
        <v>-0.199443675383663</v>
      </c>
      <c r="G52" t="str">
        <f t="shared" si="2"/>
        <v>0.800556324616337+0.0787712786824583i</v>
      </c>
      <c r="H52" t="str">
        <f t="shared" si="3"/>
        <v>1+0.0787712786824583i</v>
      </c>
      <c r="I52" t="str">
        <f>IMPRODUCT(IMDIV(H52,G52),'Input-Output'!Q$20,IMEXP(IMDIV(C52,-'Input-Output'!C$5)))</f>
        <v>1.75629870301544-0.158145361053919i</v>
      </c>
      <c r="J52">
        <f t="shared" si="4"/>
        <v>1.763404403259953</v>
      </c>
      <c r="K52">
        <f t="shared" si="5"/>
        <v>-5.145304159691074</v>
      </c>
    </row>
    <row r="53" spans="2:11" x14ac:dyDescent="0.45">
      <c r="B53">
        <f>'Comp Graph Math'!B50</f>
        <v>2398.8329190194427</v>
      </c>
      <c r="C53" s="2" t="str">
        <f t="shared" si="0"/>
        <v>15072.3117511617i</v>
      </c>
      <c r="D53" t="str">
        <f t="shared" si="1"/>
        <v>-227174581.524207</v>
      </c>
      <c r="E53" t="str">
        <f>IMPRODUCT(C53,'Input-Output'!W$5,'Input-Output'!W$4)</f>
        <v>0.0844049458065055i</v>
      </c>
      <c r="F53" t="str">
        <f>IMPRODUCT(D53,'Input-Output'!W$3,'Input-Output'!W$4)</f>
        <v>-0.228991978176401</v>
      </c>
      <c r="G53" t="str">
        <f t="shared" si="2"/>
        <v>0.771008021823599+0.0844049458065055i</v>
      </c>
      <c r="H53" t="str">
        <f t="shared" si="3"/>
        <v>1+0.0844049458065055i</v>
      </c>
      <c r="I53" t="str">
        <f>IMPRODUCT(IMDIV(H53,G53),'Input-Output'!Q$20,IMEXP(IMDIV(C53,-'Input-Output'!C$5)))</f>
        <v>1.82055964657108-0.183024746325525i</v>
      </c>
      <c r="J53">
        <f t="shared" si="4"/>
        <v>1.8297364521948341</v>
      </c>
      <c r="K53">
        <f t="shared" si="5"/>
        <v>-5.7407787044839296</v>
      </c>
    </row>
    <row r="54" spans="2:11" x14ac:dyDescent="0.45">
      <c r="B54">
        <f>'Comp Graph Math'!B51</f>
        <v>2570.3957827688118</v>
      </c>
      <c r="C54" s="2" t="str">
        <f t="shared" si="0"/>
        <v>16150.2730159294i</v>
      </c>
      <c r="D54" t="str">
        <f t="shared" si="1"/>
        <v>-260831318.489057</v>
      </c>
      <c r="E54" t="str">
        <f>IMPRODUCT(C54,'Input-Output'!W$5,'Input-Output'!W$4)</f>
        <v>0.0904415288892046i</v>
      </c>
      <c r="F54" t="str">
        <f>IMPRODUCT(D54,'Input-Output'!W$3,'Input-Output'!W$4)</f>
        <v>-0.262917969036969</v>
      </c>
      <c r="G54" t="str">
        <f t="shared" si="2"/>
        <v>0.737082030963031+0.0904415288892046i</v>
      </c>
      <c r="H54" t="str">
        <f t="shared" si="3"/>
        <v>1+0.0904415288892046i</v>
      </c>
      <c r="I54" t="str">
        <f>IMPRODUCT(IMDIV(H54,G54),'Input-Output'!Q$20,IMEXP(IMDIV(C54,-'Input-Output'!C$5)))</f>
        <v>1.89993926207327-0.214932458076713i</v>
      </c>
      <c r="J54">
        <f t="shared" si="4"/>
        <v>1.9120578341416401</v>
      </c>
      <c r="K54">
        <f t="shared" si="5"/>
        <v>-6.4542010397470158</v>
      </c>
    </row>
    <row r="55" spans="2:11" x14ac:dyDescent="0.45">
      <c r="B55">
        <f>'Comp Graph Math'!B52</f>
        <v>2754.2287033381103</v>
      </c>
      <c r="C55" s="2" t="str">
        <f t="shared" si="0"/>
        <v>17305.3293214263i</v>
      </c>
      <c r="D55" t="str">
        <f t="shared" si="1"/>
        <v>-299474422.923017</v>
      </c>
      <c r="E55" t="str">
        <f>IMPRODUCT(C55,'Input-Output'!W$5,'Input-Output'!W$4)</f>
        <v>0.0969098441999873i</v>
      </c>
      <c r="F55" t="str">
        <f>IMPRODUCT(D55,'Input-Output'!W$3,'Input-Output'!W$4)</f>
        <v>-0.301870218306401</v>
      </c>
      <c r="G55" t="str">
        <f t="shared" si="2"/>
        <v>0.698129781693599+0.0969098441999873i</v>
      </c>
      <c r="H55" t="str">
        <f t="shared" si="3"/>
        <v>1+0.0969098441999873i</v>
      </c>
      <c r="I55" t="str">
        <f>IMPRODUCT(IMDIV(H55,G55),'Input-Output'!Q$20,IMEXP(IMDIV(C55,-'Input-Output'!C$5)))</f>
        <v>1.99932273096334-0.257016415584071i</v>
      </c>
      <c r="J55">
        <f t="shared" si="4"/>
        <v>2.0157749925094297</v>
      </c>
      <c r="K55">
        <f t="shared" si="5"/>
        <v>-7.3252969212979258</v>
      </c>
    </row>
    <row r="56" spans="2:11" x14ac:dyDescent="0.45">
      <c r="B56">
        <f>'Comp Graph Math'!B53</f>
        <v>2951.2092266663221</v>
      </c>
      <c r="C56" s="2" t="str">
        <f t="shared" si="0"/>
        <v>18542.9944514027i</v>
      </c>
      <c r="D56" t="str">
        <f t="shared" si="1"/>
        <v>-343842643.224751</v>
      </c>
      <c r="E56" t="str">
        <f>IMPRODUCT(C56,'Input-Output'!W$5,'Input-Output'!W$4)</f>
        <v>0.103840768927855i</v>
      </c>
      <c r="F56" t="str">
        <f>IMPRODUCT(D56,'Input-Output'!W$3,'Input-Output'!W$4)</f>
        <v>-0.346593384370549</v>
      </c>
      <c r="G56" t="str">
        <f t="shared" si="2"/>
        <v>0.653406615629451+0.103840768927855i</v>
      </c>
      <c r="H56" t="str">
        <f t="shared" si="3"/>
        <v>1+0.103840768927855i</v>
      </c>
      <c r="I56" t="str">
        <f>IMPRODUCT(IMDIV(H56,G56),'Input-Output'!Q$20,IMEXP(IMDIV(C56,-'Input-Output'!C$5)))</f>
        <v>2.12580003286572-0.314435436640101i</v>
      </c>
      <c r="J56">
        <f t="shared" si="4"/>
        <v>2.1489289014639237</v>
      </c>
      <c r="K56">
        <f t="shared" si="5"/>
        <v>-8.4138370567974636</v>
      </c>
    </row>
    <row r="57" spans="2:11" x14ac:dyDescent="0.45">
      <c r="B57">
        <f>'Comp Graph Math'!B54</f>
        <v>3162.2776601683131</v>
      </c>
      <c r="C57" s="2" t="str">
        <f t="shared" si="0"/>
        <v>19869.1765315918i</v>
      </c>
      <c r="D57" t="str">
        <f t="shared" si="1"/>
        <v>-394784176.043558</v>
      </c>
      <c r="E57" t="str">
        <f>IMPRODUCT(C57,'Input-Output'!W$5,'Input-Output'!W$4)</f>
        <v>0.111267388576914i</v>
      </c>
      <c r="F57" t="str">
        <f>IMPRODUCT(D57,'Input-Output'!W$3,'Input-Output'!W$4)</f>
        <v>-0.397942449451906</v>
      </c>
      <c r="G57" t="str">
        <f t="shared" si="2"/>
        <v>0.602057550548094+0.111267388576914i</v>
      </c>
      <c r="H57" t="str">
        <f t="shared" si="3"/>
        <v>1+0.111267388576914i</v>
      </c>
      <c r="I57" t="str">
        <f>IMPRODUCT(IMDIV(H57,G57),'Input-Output'!Q$20,IMEXP(IMDIV(C57,-'Input-Output'!C$5)))</f>
        <v>2.28997993144729-0.396118696680684i</v>
      </c>
      <c r="J57">
        <f t="shared" si="4"/>
        <v>2.3239875447797349</v>
      </c>
      <c r="K57">
        <f t="shared" si="5"/>
        <v>-9.8138594208874785</v>
      </c>
    </row>
    <row r="58" spans="2:11" x14ac:dyDescent="0.45">
      <c r="B58">
        <f>'Comp Graph Math'!B55</f>
        <v>3388.4415613919473</v>
      </c>
      <c r="C58" s="2" t="str">
        <f t="shared" si="0"/>
        <v>21290.2062327745i</v>
      </c>
      <c r="D58" t="str">
        <f t="shared" si="1"/>
        <v>-453272881.43407</v>
      </c>
      <c r="E58" t="str">
        <f>IMPRODUCT(C58,'Input-Output'!W$5,'Input-Output'!W$4)</f>
        <v>0.119225154903537i</v>
      </c>
      <c r="F58" t="str">
        <f>IMPRODUCT(D58,'Input-Output'!W$3,'Input-Output'!W$4)</f>
        <v>-0.456899064485543</v>
      </c>
      <c r="G58" t="str">
        <f t="shared" si="2"/>
        <v>0.543100935514457+0.119225154903537i</v>
      </c>
      <c r="H58" t="str">
        <f t="shared" si="3"/>
        <v>1+0.119225154903537i</v>
      </c>
      <c r="I58" t="str">
        <f>IMPRODUCT(IMDIV(H58,G58),'Input-Output'!Q$20,IMEXP(IMDIV(C58,-'Input-Output'!C$5)))</f>
        <v>2.50822778373814-0.518595420642808i</v>
      </c>
      <c r="J58">
        <f t="shared" si="4"/>
        <v>2.5612785528769866</v>
      </c>
      <c r="K58">
        <f t="shared" si="5"/>
        <v>-11.681740202744484</v>
      </c>
    </row>
    <row r="59" spans="2:11" x14ac:dyDescent="0.45">
      <c r="B59">
        <f>'Comp Graph Math'!B56</f>
        <v>3630.7805477009288</v>
      </c>
      <c r="C59" s="2" t="str">
        <f t="shared" si="0"/>
        <v>22812.8669909079i</v>
      </c>
      <c r="D59" t="str">
        <f t="shared" si="1"/>
        <v>-520426900.344855</v>
      </c>
      <c r="E59" t="str">
        <f>IMPRODUCT(C59,'Input-Output'!W$5,'Input-Output'!W$4)</f>
        <v>0.127752055149084i</v>
      </c>
      <c r="F59" t="str">
        <f>IMPRODUCT(D59,'Input-Output'!W$3,'Input-Output'!W$4)</f>
        <v>-0.524590315547614</v>
      </c>
      <c r="G59" t="str">
        <f t="shared" si="2"/>
        <v>0.475409684452386+0.127752055149084i</v>
      </c>
      <c r="H59" t="str">
        <f t="shared" si="3"/>
        <v>1+0.127752055149084i</v>
      </c>
      <c r="I59" t="str">
        <f>IMPRODUCT(IMDIV(H59,G59),'Input-Output'!Q$20,IMEXP(IMDIV(C59,-'Input-Output'!C$5)))</f>
        <v>2.80632517174176-0.715134492770546i</v>
      </c>
      <c r="J59">
        <f t="shared" si="4"/>
        <v>2.8960107583193828</v>
      </c>
      <c r="K59">
        <f t="shared" si="5"/>
        <v>-14.296379987890612</v>
      </c>
    </row>
    <row r="60" spans="2:11" x14ac:dyDescent="0.45">
      <c r="B60">
        <f>'Comp Graph Math'!B57</f>
        <v>3890.4514499427141</v>
      </c>
      <c r="C60" s="2" t="str">
        <f t="shared" si="0"/>
        <v>24444.4273885756i</v>
      </c>
      <c r="D60" t="str">
        <f t="shared" si="1"/>
        <v>-597530030.355345</v>
      </c>
      <c r="E60" t="str">
        <f>IMPRODUCT(C60,'Input-Output'!W$5,'Input-Output'!W$4)</f>
        <v>0.136888793376023i</v>
      </c>
      <c r="F60" t="str">
        <f>IMPRODUCT(D60,'Input-Output'!W$3,'Input-Output'!W$4)</f>
        <v>-0.602310270598188</v>
      </c>
      <c r="G60" t="str">
        <f t="shared" si="2"/>
        <v>0.397689729401812+0.136888793376023i</v>
      </c>
      <c r="H60" t="str">
        <f t="shared" si="3"/>
        <v>1+0.136888793376023i</v>
      </c>
      <c r="I60" t="str">
        <f>IMPRODUCT(IMDIV(H60,G60),'Input-Output'!Q$20,IMEXP(IMDIV(C60,-'Input-Output'!C$5)))</f>
        <v>3.22382343628759-1.06006924380978i</v>
      </c>
      <c r="J60">
        <f t="shared" si="4"/>
        <v>3.393638806654085</v>
      </c>
      <c r="K60">
        <f t="shared" si="5"/>
        <v>-18.202085491698128</v>
      </c>
    </row>
    <row r="61" spans="2:11" x14ac:dyDescent="0.45">
      <c r="B61">
        <f>'Comp Graph Math'!B58</f>
        <v>4168.6938347032547</v>
      </c>
      <c r="C61" s="2" t="str">
        <f t="shared" si="0"/>
        <v>26192.6758523376i</v>
      </c>
      <c r="D61" t="str">
        <f t="shared" si="1"/>
        <v>-686056268.305629</v>
      </c>
      <c r="E61" t="str">
        <f>IMPRODUCT(C61,'Input-Output'!W$5,'Input-Output'!W$4)</f>
        <v>0.146678984773091i</v>
      </c>
      <c r="F61" t="str">
        <f>IMPRODUCT(D61,'Input-Output'!W$3,'Input-Output'!W$4)</f>
        <v>-0.691544718452074</v>
      </c>
      <c r="G61" t="str">
        <f t="shared" si="2"/>
        <v>0.308455281547926+0.146678984773091i</v>
      </c>
      <c r="H61" t="str">
        <f t="shared" si="3"/>
        <v>1+0.146678984773091i</v>
      </c>
      <c r="I61" t="str">
        <f>IMPRODUCT(IMDIV(H61,G61),'Input-Output'!Q$20,IMEXP(IMDIV(C61,-'Input-Output'!C$5)))</f>
        <v>3.80506153383304-1.74140572094351i</v>
      </c>
      <c r="J61">
        <f t="shared" si="4"/>
        <v>4.184613143552296</v>
      </c>
      <c r="K61">
        <f t="shared" si="5"/>
        <v>-24.59144156158175</v>
      </c>
    </row>
    <row r="62" spans="2:11" x14ac:dyDescent="0.45">
      <c r="B62">
        <f>'Comp Graph Math'!B59</f>
        <v>4466.8359215095234</v>
      </c>
      <c r="C62" s="2" t="str">
        <f t="shared" si="0"/>
        <v>28065.9578316106i</v>
      </c>
      <c r="D62" t="str">
        <f t="shared" si="1"/>
        <v>-787697989.005744</v>
      </c>
      <c r="E62" t="str">
        <f>IMPRODUCT(C62,'Input-Output'!W$5,'Input-Output'!W$4)</f>
        <v>0.157169363857019i</v>
      </c>
      <c r="F62" t="str">
        <f>IMPRODUCT(D62,'Input-Output'!W$3,'Input-Output'!W$4)</f>
        <v>-0.79399957291779</v>
      </c>
      <c r="G62" t="str">
        <f t="shared" si="2"/>
        <v>0.20600042708221+0.157169363857019i</v>
      </c>
      <c r="H62" t="str">
        <f t="shared" si="3"/>
        <v>1+0.157169363857019i</v>
      </c>
      <c r="I62" t="str">
        <f>IMPRODUCT(IMDIV(H62,G62),'Input-Output'!Q$20,IMEXP(IMDIV(C62,-'Input-Output'!C$5)))</f>
        <v>4.44389229423345-3.28234436435616i</v>
      </c>
      <c r="J62">
        <f t="shared" si="4"/>
        <v>5.5246686098777076</v>
      </c>
      <c r="K62">
        <f t="shared" si="5"/>
        <v>-36.450288518220368</v>
      </c>
    </row>
    <row r="63" spans="2:11" x14ac:dyDescent="0.45">
      <c r="B63">
        <f>'Comp Graph Math'!B60</f>
        <v>4786.3009232262666</v>
      </c>
      <c r="C63" s="2" t="str">
        <f t="shared" si="0"/>
        <v>30073.2156365554i</v>
      </c>
      <c r="D63" t="str">
        <f t="shared" si="1"/>
        <v>-904398298.72276</v>
      </c>
      <c r="E63" t="str">
        <f>IMPRODUCT(C63,'Input-Output'!W$5,'Input-Output'!W$4)</f>
        <v>0.16841000756471i</v>
      </c>
      <c r="F63" t="str">
        <f>IMPRODUCT(D63,'Input-Output'!W$3,'Input-Output'!W$4)</f>
        <v>-0.911633485112542</v>
      </c>
      <c r="G63" t="str">
        <f t="shared" si="2"/>
        <v>0.0883665148874579+0.16841000756471i</v>
      </c>
      <c r="H63" t="str">
        <f t="shared" si="3"/>
        <v>1+0.16841000756471i</v>
      </c>
      <c r="I63" t="str">
        <f>IMPRODUCT(IMDIV(H63,G63),'Input-Output'!Q$20,IMEXP(IMDIV(C63,-'Input-Output'!C$5)))</f>
        <v>3.61301279222508-6.61831839641554i</v>
      </c>
      <c r="J63">
        <f t="shared" si="4"/>
        <v>7.5402917604768085</v>
      </c>
      <c r="K63">
        <f t="shared" si="5"/>
        <v>-61.369388276384306</v>
      </c>
    </row>
    <row r="64" spans="2:11" x14ac:dyDescent="0.45">
      <c r="B64">
        <f>'Comp Graph Math'!B61</f>
        <v>5128.6138399135216</v>
      </c>
      <c r="C64" s="2" t="str">
        <f t="shared" si="0"/>
        <v>32224.0311251425i</v>
      </c>
      <c r="D64" t="str">
        <f t="shared" si="1"/>
        <v>-1038388181.95415</v>
      </c>
      <c r="E64" t="str">
        <f>IMPRODUCT(C64,'Input-Output'!W$5,'Input-Output'!W$4)</f>
        <v>0.180454574300798i</v>
      </c>
      <c r="F64" t="str">
        <f>IMPRODUCT(D64,'Input-Output'!W$3,'Input-Output'!W$4)</f>
        <v>-1.04669528740978</v>
      </c>
      <c r="G64" t="str">
        <f t="shared" si="2"/>
        <v>-0.0466952874097799+0.180454574300798i</v>
      </c>
      <c r="H64" t="str">
        <f t="shared" si="3"/>
        <v>1+0.180454574300798i</v>
      </c>
      <c r="I64" t="str">
        <f>IMPRODUCT(IMDIV(H64,G64),'Input-Output'!Q$20,IMEXP(IMDIV(C64,-'Input-Output'!C$5)))</f>
        <v>-1.80101351930607-7.49587654905876i</v>
      </c>
      <c r="J64">
        <f t="shared" si="4"/>
        <v>7.7092032620402691</v>
      </c>
      <c r="K64">
        <f t="shared" si="5"/>
        <v>-103.51020984016526</v>
      </c>
    </row>
    <row r="65" spans="2:11" x14ac:dyDescent="0.45">
      <c r="B65">
        <f>'Comp Graph Math'!B62</f>
        <v>5495.4087385761077</v>
      </c>
      <c r="C65" s="2" t="str">
        <f t="shared" si="0"/>
        <v>34528.6714431677i</v>
      </c>
      <c r="D65" t="str">
        <f t="shared" si="1"/>
        <v>-1192229151.63022</v>
      </c>
      <c r="E65" t="str">
        <f>IMPRODUCT(C65,'Input-Output'!W$5,'Input-Output'!W$4)</f>
        <v>0.193360560081739i</v>
      </c>
      <c r="F65" t="str">
        <f>IMPRODUCT(D65,'Input-Output'!W$3,'Input-Output'!W$4)</f>
        <v>-1.20176698484326</v>
      </c>
      <c r="G65" t="str">
        <f t="shared" si="2"/>
        <v>-0.20176698484326+0.193360560081739i</v>
      </c>
      <c r="H65" t="str">
        <f t="shared" si="3"/>
        <v>1+0.193360560081739i</v>
      </c>
      <c r="I65" t="str">
        <f>IMPRODUCT(IMDIV(H65,G65),'Input-Output'!Q$20,IMEXP(IMDIV(C65,-'Input-Output'!C$5)))</f>
        <v>-3.65501290561861-3.63378816285075i</v>
      </c>
      <c r="J65">
        <f t="shared" si="4"/>
        <v>5.1539825138151976</v>
      </c>
      <c r="K65">
        <f t="shared" si="5"/>
        <v>-135.16684290504716</v>
      </c>
    </row>
    <row r="66" spans="2:11" x14ac:dyDescent="0.45">
      <c r="B66">
        <f>'Comp Graph Math'!B63</f>
        <v>5888.4365535557399</v>
      </c>
      <c r="C66" s="2" t="str">
        <f t="shared" si="0"/>
        <v>36998.1380355606i</v>
      </c>
      <c r="D66" t="str">
        <f t="shared" si="1"/>
        <v>-1368862218.0984</v>
      </c>
      <c r="E66" t="str">
        <f>IMPRODUCT(C66,'Input-Output'!W$5,'Input-Output'!W$4)</f>
        <v>0.207189572999139i</v>
      </c>
      <c r="F66" t="str">
        <f>IMPRODUCT(D66,'Input-Output'!W$3,'Input-Output'!W$4)</f>
        <v>-1.37981311584319</v>
      </c>
      <c r="G66" t="str">
        <f t="shared" si="2"/>
        <v>-0.37981311584319+0.207189572999139i</v>
      </c>
      <c r="H66" t="str">
        <f t="shared" si="3"/>
        <v>1+0.207189572999139i</v>
      </c>
      <c r="I66" t="str">
        <f>IMPRODUCT(IMDIV(H66,G66),'Input-Output'!Q$20,IMEXP(IMDIV(C66,-'Input-Output'!C$5)))</f>
        <v>-2.89892849694001-1.65478894519028i</v>
      </c>
      <c r="J66">
        <f t="shared" si="4"/>
        <v>3.3379803599624167</v>
      </c>
      <c r="K66">
        <f t="shared" si="5"/>
        <v>-150.28107452312128</v>
      </c>
    </row>
    <row r="67" spans="2:11" x14ac:dyDescent="0.45">
      <c r="B67">
        <f>'Comp Graph Math'!B64</f>
        <v>6309.5734448017711</v>
      </c>
      <c r="C67" s="2" t="str">
        <f t="shared" si="0"/>
        <v>39644.219162949i</v>
      </c>
      <c r="D67" t="str">
        <f t="shared" si="1"/>
        <v>-1571664113.03993</v>
      </c>
      <c r="E67" t="str">
        <f>IMPRODUCT(C67,'Input-Output'!W$5,'Input-Output'!W$4)</f>
        <v>0.222007627312514i</v>
      </c>
      <c r="F67" t="str">
        <f>IMPRODUCT(D67,'Input-Output'!W$3,'Input-Output'!W$4)</f>
        <v>-1.58423742594425</v>
      </c>
      <c r="G67" t="str">
        <f t="shared" si="2"/>
        <v>-0.58423742594425+0.222007627312514i</v>
      </c>
      <c r="H67" t="str">
        <f t="shared" si="3"/>
        <v>1+0.222007627312514i</v>
      </c>
      <c r="I67" t="str">
        <f>IMPRODUCT(IMDIV(H67,G67),'Input-Output'!Q$20,IMEXP(IMDIV(C67,-'Input-Output'!C$5)))</f>
        <v>-2.14946807514048-0.866976716588949i</v>
      </c>
      <c r="J67">
        <f t="shared" si="4"/>
        <v>2.3177276874463653</v>
      </c>
      <c r="K67">
        <f t="shared" si="5"/>
        <v>-158.03357312741917</v>
      </c>
    </row>
    <row r="68" spans="2:11" x14ac:dyDescent="0.45">
      <c r="B68">
        <f>'Comp Graph Math'!B65</f>
        <v>6760.8297539196428</v>
      </c>
      <c r="C68" s="2" t="str">
        <f t="shared" si="0"/>
        <v>42479.5461741705i</v>
      </c>
      <c r="D68" t="str">
        <f t="shared" si="1"/>
        <v>-1804511843.16348</v>
      </c>
      <c r="E68" t="str">
        <f>IMPRODUCT(C68,'Input-Output'!W$5,'Input-Output'!W$4)</f>
        <v>0.237885458575355i</v>
      </c>
      <c r="F68" t="str">
        <f>IMPRODUCT(D68,'Input-Output'!W$3,'Input-Output'!W$4)</f>
        <v>-1.81894793790879</v>
      </c>
      <c r="G68" t="str">
        <f t="shared" si="2"/>
        <v>-0.81894793790879+0.237885458575355i</v>
      </c>
      <c r="H68" t="str">
        <f t="shared" si="3"/>
        <v>1+0.237885458575355i</v>
      </c>
      <c r="I68" t="str">
        <f>IMPRODUCT(IMDIV(H68,G68),'Input-Output'!Q$20,IMEXP(IMDIV(C68,-'Input-Output'!C$5)))</f>
        <v>-1.62643227494917-0.509973234139183i</v>
      </c>
      <c r="J68">
        <f t="shared" si="4"/>
        <v>1.7045100893027036</v>
      </c>
      <c r="K68">
        <f t="shared" si="5"/>
        <v>-162.59101053435467</v>
      </c>
    </row>
    <row r="69" spans="2:11" x14ac:dyDescent="0.45">
      <c r="B69">
        <f>'Comp Graph Math'!B66</f>
        <v>7244.3596007497108</v>
      </c>
      <c r="C69" s="2" t="str">
        <f t="shared" si="0"/>
        <v>45517.653803356i</v>
      </c>
      <c r="D69" t="str">
        <f t="shared" si="1"/>
        <v>-2071856807.76217</v>
      </c>
      <c r="E69" t="str">
        <f>IMPRODUCT(C69,'Input-Output'!W$5,'Input-Output'!W$4)</f>
        <v>0.254898861298794i</v>
      </c>
      <c r="F69" t="str">
        <f>IMPRODUCT(D69,'Input-Output'!W$3,'Input-Output'!W$4)</f>
        <v>-2.08843166222427</v>
      </c>
      <c r="G69" t="str">
        <f t="shared" si="2"/>
        <v>-1.08843166222427+0.254898861298794i</v>
      </c>
      <c r="H69" t="str">
        <f t="shared" si="3"/>
        <v>1+0.254898861298794i</v>
      </c>
      <c r="I69" t="str">
        <f>IMPRODUCT(IMDIV(H69,G69),'Input-Output'!Q$20,IMEXP(IMDIV(C69,-'Input-Output'!C$5)))</f>
        <v>-1.26422467990205-0.325556993289722i</v>
      </c>
      <c r="J69">
        <f t="shared" si="4"/>
        <v>1.3054697994029909</v>
      </c>
      <c r="K69">
        <f t="shared" si="5"/>
        <v>-165.55922145636171</v>
      </c>
    </row>
    <row r="70" spans="2:11" x14ac:dyDescent="0.45">
      <c r="B70">
        <f>'Comp Graph Math'!B67</f>
        <v>7762.4711662866976</v>
      </c>
      <c r="C70" s="2" t="str">
        <f t="shared" si="0"/>
        <v>48773.0447794178i</v>
      </c>
      <c r="D70" t="str">
        <f t="shared" si="1"/>
        <v>-2378809897.05509</v>
      </c>
      <c r="E70" t="str">
        <f>IMPRODUCT(C70,'Input-Output'!W$5,'Input-Output'!W$4)</f>
        <v>0.27312905076474i</v>
      </c>
      <c r="F70" t="str">
        <f>IMPRODUCT(D70,'Input-Output'!W$3,'Input-Output'!W$4)</f>
        <v>-2.39784037623153</v>
      </c>
      <c r="G70" t="str">
        <f t="shared" si="2"/>
        <v>-1.39784037623153+0.27312905076474i</v>
      </c>
      <c r="H70" t="str">
        <f t="shared" si="3"/>
        <v>1+0.27312905076474i</v>
      </c>
      <c r="I70" t="str">
        <f>IMPRODUCT(IMDIV(H70,G70),'Input-Output'!Q$20,IMEXP(IMDIV(C70,-'Input-Output'!C$5)))</f>
        <v>-1.00539770957475-0.220315807707129i</v>
      </c>
      <c r="J70">
        <f t="shared" si="4"/>
        <v>1.0292539091710062</v>
      </c>
      <c r="K70">
        <f t="shared" si="5"/>
        <v>-167.63997269565363</v>
      </c>
    </row>
    <row r="71" spans="2:11" x14ac:dyDescent="0.45">
      <c r="B71">
        <f>'Comp Graph Math'!B68</f>
        <v>8317.637711026473</v>
      </c>
      <c r="C71" s="2" t="str">
        <f t="shared" si="0"/>
        <v>52261.2590563644i</v>
      </c>
      <c r="D71" t="str">
        <f t="shared" si="1"/>
        <v>-2731239198.15643</v>
      </c>
      <c r="E71" t="str">
        <f>IMPRODUCT(C71,'Input-Output'!W$5,'Input-Output'!W$4)</f>
        <v>0.292663050715641i</v>
      </c>
      <c r="F71" t="str">
        <f>IMPRODUCT(D71,'Input-Output'!W$3,'Input-Output'!W$4)</f>
        <v>-2.75308911174168</v>
      </c>
      <c r="G71" t="str">
        <f t="shared" si="2"/>
        <v>-1.75308911174168+0.292663050715641i</v>
      </c>
      <c r="H71" t="str">
        <f t="shared" si="3"/>
        <v>1+0.292663050715641i</v>
      </c>
      <c r="I71" t="str">
        <f>IMPRODUCT(IMDIV(H71,G71),'Input-Output'!Q$20,IMEXP(IMDIV(C71,-'Input-Output'!C$5)))</f>
        <v>-0.814285286733463-0.155608523892731i</v>
      </c>
      <c r="J71">
        <f t="shared" si="4"/>
        <v>0.82902022948699683</v>
      </c>
      <c r="K71">
        <f t="shared" si="5"/>
        <v>-169.18131044469362</v>
      </c>
    </row>
    <row r="72" spans="2:11" x14ac:dyDescent="0.45">
      <c r="B72">
        <f>'Comp Graph Math'!B69</f>
        <v>8912.5093813371986</v>
      </c>
      <c r="C72" s="2" t="str">
        <f t="shared" ref="C72:C107" si="6">COMPLEX(0,2*PI()*B72)</f>
        <v>55998.947994918i</v>
      </c>
      <c r="D72" t="str">
        <f t="shared" ref="D72:D107" si="7">IMPRODUCT(C72,C72)</f>
        <v>-3135882176.53753</v>
      </c>
      <c r="E72" t="str">
        <f>IMPRODUCT(C72,'Input-Output'!W$5,'Input-Output'!W$4)</f>
        <v>0.313594108771541i</v>
      </c>
      <c r="F72" t="str">
        <f>IMPRODUCT(D72,'Input-Output'!W$3,'Input-Output'!W$4)</f>
        <v>-3.16096923394983</v>
      </c>
      <c r="G72" t="str">
        <f t="shared" ref="G72:G107" si="8">IMSUM(1,E72,F72)</f>
        <v>-2.16096923394983+0.313594108771541i</v>
      </c>
      <c r="H72" t="str">
        <f t="shared" ref="H72:H107" si="9">IMSUM(1,E72)</f>
        <v>1+0.313594108771541i</v>
      </c>
      <c r="I72" t="str">
        <f>IMPRODUCT(IMDIV(H72,G72),'Input-Output'!Q$20,IMEXP(IMDIV(C72,-'Input-Output'!C$5)))</f>
        <v>-0.669159764687465-0.113487130274103i</v>
      </c>
      <c r="J72">
        <f t="shared" ref="J72:J107" si="10">IMABS(I72)</f>
        <v>0.67871505023421619</v>
      </c>
      <c r="K72">
        <f t="shared" ref="K72:K107" si="11">IMARGUMENT(I72)*180/PI()</f>
        <v>-170.37442763728279</v>
      </c>
    </row>
    <row r="73" spans="2:11" x14ac:dyDescent="0.45">
      <c r="B73">
        <f>'Comp Graph Math'!B70</f>
        <v>9549.9258602140817</v>
      </c>
      <c r="C73" s="2" t="str">
        <f t="shared" si="6"/>
        <v>60003.9538495515i</v>
      </c>
      <c r="D73" t="str">
        <f t="shared" si="7"/>
        <v>-3600474477.57911</v>
      </c>
      <c r="E73" t="str">
        <f>IMPRODUCT(C73,'Input-Output'!W$5,'Input-Output'!W$4)</f>
        <v>0.336022141557488i</v>
      </c>
      <c r="F73" t="str">
        <f>IMPRODUCT(D73,'Input-Output'!W$3,'Input-Output'!W$4)</f>
        <v>-3.62927827339974</v>
      </c>
      <c r="G73" t="str">
        <f t="shared" si="8"/>
        <v>-2.62927827339974+0.336022141557488i</v>
      </c>
      <c r="H73" t="str">
        <f t="shared" si="9"/>
        <v>1+0.336022141557488i</v>
      </c>
      <c r="I73" t="str">
        <f>IMPRODUCT(IMDIV(H73,G73),'Input-Output'!Q$20,IMEXP(IMDIV(C73,-'Input-Output'!C$5)))</f>
        <v>-0.556392418325908-0.0848076144542916i</v>
      </c>
      <c r="J73">
        <f t="shared" si="10"/>
        <v>0.56281866941314229</v>
      </c>
      <c r="K73">
        <f t="shared" si="11"/>
        <v>-171.33344842215612</v>
      </c>
    </row>
    <row r="74" spans="2:11" x14ac:dyDescent="0.45">
      <c r="B74">
        <f>'Comp Graph Math'!B71</f>
        <v>10232.929922807258</v>
      </c>
      <c r="C74" s="2" t="str">
        <f t="shared" si="6"/>
        <v>64295.3949403809i</v>
      </c>
      <c r="D74" t="str">
        <f t="shared" si="7"/>
        <v>-4133897810.53956</v>
      </c>
      <c r="E74" t="str">
        <f>IMPRODUCT(C74,'Input-Output'!W$5,'Input-Output'!W$4)</f>
        <v>0.360054211666133i</v>
      </c>
      <c r="F74" t="str">
        <f>IMPRODUCT(D74,'Input-Output'!W$3,'Input-Output'!W$4)</f>
        <v>-4.16696899302388</v>
      </c>
      <c r="G74" t="str">
        <f t="shared" si="8"/>
        <v>-3.16696899302388+0.360054211666133i</v>
      </c>
      <c r="H74" t="str">
        <f t="shared" si="9"/>
        <v>1+0.360054211666133i</v>
      </c>
      <c r="I74" t="str">
        <f>IMPRODUCT(IMDIV(H74,G74),'Input-Output'!Q$20,IMEXP(IMDIV(C74,-'Input-Output'!C$5)))</f>
        <v>-0.467112861751048-0.0645554220481607i</v>
      </c>
      <c r="J74">
        <f t="shared" si="10"/>
        <v>0.47155257196739991</v>
      </c>
      <c r="K74">
        <f t="shared" si="11"/>
        <v>-172.13151327263833</v>
      </c>
    </row>
    <row r="75" spans="2:11" x14ac:dyDescent="0.45">
      <c r="B75">
        <f>'Comp Graph Math'!B72</f>
        <v>10964.781961431543</v>
      </c>
      <c r="C75" s="2" t="str">
        <f t="shared" si="6"/>
        <v>68893.7569164944i</v>
      </c>
      <c r="D75" t="str">
        <f t="shared" si="7"/>
        <v>-4746349742.06902</v>
      </c>
      <c r="E75" t="str">
        <f>IMPRODUCT(C75,'Input-Output'!W$5,'Input-Output'!W$4)</f>
        <v>0.385805038732369i</v>
      </c>
      <c r="F75" t="str">
        <f>IMPRODUCT(D75,'Input-Output'!W$3,'Input-Output'!W$4)</f>
        <v>-4.78432054000557</v>
      </c>
      <c r="G75" t="str">
        <f t="shared" si="8"/>
        <v>-3.78432054000557+0.385805038732369i</v>
      </c>
      <c r="H75" t="str">
        <f t="shared" si="9"/>
        <v>1+0.385805038732369i</v>
      </c>
      <c r="I75" t="str">
        <f>IMPRODUCT(IMDIV(H75,G75),'Input-Output'!Q$20,IMEXP(IMDIV(C75,-'Input-Output'!C$5)))</f>
        <v>-0.395339491551135-0.0498122866932872i</v>
      </c>
      <c r="J75">
        <f t="shared" si="10"/>
        <v>0.39846527764100625</v>
      </c>
      <c r="K75">
        <f t="shared" si="11"/>
        <v>-172.81864610261022</v>
      </c>
    </row>
    <row r="76" spans="2:11" x14ac:dyDescent="0.45">
      <c r="B76">
        <f>'Comp Graph Math'!B73</f>
        <v>11748.975549394985</v>
      </c>
      <c r="C76" s="2" t="str">
        <f t="shared" si="6"/>
        <v>73820.9905463708i</v>
      </c>
      <c r="D76" t="str">
        <f t="shared" si="7"/>
        <v>-5449538645.24737</v>
      </c>
      <c r="E76" t="str">
        <f>IMPRODUCT(C76,'Input-Output'!W$5,'Input-Output'!W$4)</f>
        <v>0.413397547059676i</v>
      </c>
      <c r="F76" t="str">
        <f>IMPRODUCT(D76,'Input-Output'!W$3,'Input-Output'!W$4)</f>
        <v>-5.49313495440935</v>
      </c>
      <c r="G76" t="str">
        <f t="shared" si="8"/>
        <v>-4.49313495440935+0.413397547059676i</v>
      </c>
      <c r="H76" t="str">
        <f t="shared" si="9"/>
        <v>1+0.413397547059676i</v>
      </c>
      <c r="I76" t="str">
        <f>IMPRODUCT(IMDIV(H76,G76),'Input-Output'!Q$20,IMEXP(IMDIV(C76,-'Input-Output'!C$5)))</f>
        <v>-0.336908519622824-0.0387951954994646i</v>
      </c>
      <c r="J76">
        <f t="shared" si="10"/>
        <v>0.33913480769199206</v>
      </c>
      <c r="K76">
        <f t="shared" si="11"/>
        <v>-173.43129143292836</v>
      </c>
    </row>
    <row r="77" spans="2:11" x14ac:dyDescent="0.45">
      <c r="B77">
        <f>'Comp Graph Math'!B74</f>
        <v>12589.254117941335</v>
      </c>
      <c r="C77" s="2" t="str">
        <f t="shared" si="6"/>
        <v>79100.6165021991i</v>
      </c>
      <c r="D77" t="str">
        <f t="shared" si="7"/>
        <v>-6256907531.02797</v>
      </c>
      <c r="E77" t="str">
        <f>IMPRODUCT(C77,'Input-Output'!W$5,'Input-Output'!W$4)</f>
        <v>0.442963452412315i</v>
      </c>
      <c r="F77" t="str">
        <f>IMPRODUCT(D77,'Input-Output'!W$3,'Input-Output'!W$4)</f>
        <v>-6.30696279127619</v>
      </c>
      <c r="G77" t="str">
        <f t="shared" si="8"/>
        <v>-5.30696279127619+0.442963452412315i</v>
      </c>
      <c r="H77" t="str">
        <f t="shared" si="9"/>
        <v>1+0.442963452412315i</v>
      </c>
      <c r="I77" t="str">
        <f>IMPRODUCT(IMDIV(H77,G77),'Input-Output'!Q$20,IMEXP(IMDIV(C77,-'Input-Output'!C$5)))</f>
        <v>-0.28883954457951-0.0303697737546597i</v>
      </c>
      <c r="J77">
        <f t="shared" si="10"/>
        <v>0.29043175733863535</v>
      </c>
      <c r="K77">
        <f t="shared" si="11"/>
        <v>-173.99774092479495</v>
      </c>
    </row>
    <row r="78" spans="2:11" x14ac:dyDescent="0.45">
      <c r="B78">
        <f>'Comp Graph Math'!B75</f>
        <v>13489.628825916196</v>
      </c>
      <c r="C78" s="2" t="str">
        <f t="shared" si="6"/>
        <v>84757.8376383029i</v>
      </c>
      <c r="D78" t="str">
        <f t="shared" si="7"/>
        <v>-7183891041.12091</v>
      </c>
      <c r="E78" t="str">
        <f>IMPRODUCT(C78,'Input-Output'!W$5,'Input-Output'!W$4)</f>
        <v>0.474643890774496i</v>
      </c>
      <c r="F78" t="str">
        <f>IMPRODUCT(D78,'Input-Output'!W$3,'Input-Output'!W$4)</f>
        <v>-7.24136216944988</v>
      </c>
      <c r="G78" t="str">
        <f t="shared" si="8"/>
        <v>-6.24136216944988+0.474643890774496i</v>
      </c>
      <c r="H78" t="str">
        <f t="shared" si="9"/>
        <v>1+0.474643890774496i</v>
      </c>
      <c r="I78" t="str">
        <f>IMPRODUCT(IMDIV(H78,G78),'Input-Output'!Q$20,IMEXP(IMDIV(C78,-'Input-Output'!C$5)))</f>
        <v>-0.248946601705323-0.0237893059276612i</v>
      </c>
      <c r="J78">
        <f t="shared" si="10"/>
        <v>0.25008067013895457</v>
      </c>
      <c r="K78">
        <f t="shared" si="11"/>
        <v>-174.54139767321902</v>
      </c>
    </row>
    <row r="79" spans="2:11" x14ac:dyDescent="0.45">
      <c r="B79">
        <f>'Comp Graph Math'!B76</f>
        <v>14454.397707458906</v>
      </c>
      <c r="C79" s="2" t="str">
        <f t="shared" si="6"/>
        <v>90819.6592996361i</v>
      </c>
      <c r="D79" t="str">
        <f t="shared" si="7"/>
        <v>-8248210515.30198</v>
      </c>
      <c r="E79" t="str">
        <f>IMPRODUCT(C79,'Input-Output'!W$5,'Input-Output'!W$4)</f>
        <v>0.508590092077962i</v>
      </c>
      <c r="F79" t="str">
        <f>IMPRODUCT(D79,'Input-Output'!W$3,'Input-Output'!W$4)</f>
        <v>-8.3141961994244</v>
      </c>
      <c r="G79" t="str">
        <f t="shared" si="8"/>
        <v>-7.3141961994244+0.508590092077962i</v>
      </c>
      <c r="H79" t="str">
        <f t="shared" si="9"/>
        <v>1+0.508590092077962i</v>
      </c>
      <c r="I79" t="str">
        <f>IMPRODUCT(IMDIV(H79,G79),'Input-Output'!Q$20,IMEXP(IMDIV(C79,-'Input-Output'!C$5)))</f>
        <v>-0.215591896020001-0.018547796223784i</v>
      </c>
      <c r="J79">
        <f t="shared" si="10"/>
        <v>0.21638827688730722</v>
      </c>
      <c r="K79">
        <f t="shared" si="11"/>
        <v>-175.0828386370078</v>
      </c>
    </row>
    <row r="80" spans="2:11" x14ac:dyDescent="0.45">
      <c r="B80">
        <f>'Comp Graph Math'!B77</f>
        <v>15488.16618912444</v>
      </c>
      <c r="C80" s="2" t="str">
        <f t="shared" si="6"/>
        <v>97315.0182346623i</v>
      </c>
      <c r="D80" t="str">
        <f t="shared" si="7"/>
        <v>-9470212774.01266</v>
      </c>
      <c r="E80" t="str">
        <f>IMPRODUCT(C80,'Input-Output'!W$5,'Input-Output'!W$4)</f>
        <v>0.544964102114109i</v>
      </c>
      <c r="F80" t="str">
        <f>IMPRODUCT(D80,'Input-Output'!W$3,'Input-Output'!W$4)</f>
        <v>-9.54597447620476</v>
      </c>
      <c r="G80" t="str">
        <f t="shared" si="8"/>
        <v>-8.54597447620476+0.544964102114109i</v>
      </c>
      <c r="H80" t="str">
        <f t="shared" si="9"/>
        <v>1+0.544964102114109i</v>
      </c>
      <c r="I80" t="str">
        <f>IMPRODUCT(IMDIV(H80,G80),'Input-Output'!Q$20,IMEXP(IMDIV(C80,-'Input-Output'!C$5)))</f>
        <v>-0.18752522220236-0.014293727662334i</v>
      </c>
      <c r="J80">
        <f t="shared" si="10"/>
        <v>0.1880691883656902</v>
      </c>
      <c r="K80">
        <f t="shared" si="11"/>
        <v>-175.64117450932756</v>
      </c>
    </row>
    <row r="81" spans="2:11" x14ac:dyDescent="0.45">
      <c r="B81">
        <f>'Comp Graph Math'!B78</f>
        <v>16595.869074375201</v>
      </c>
      <c r="C81" s="2" t="str">
        <f t="shared" si="6"/>
        <v>104274.92072799i</v>
      </c>
      <c r="D81" t="str">
        <f t="shared" si="7"/>
        <v>-10873259092.8286</v>
      </c>
      <c r="E81" t="str">
        <f>IMPRODUCT(C81,'Input-Output'!W$5,'Input-Output'!W$4)</f>
        <v>0.583939556076744i</v>
      </c>
      <c r="F81" t="str">
        <f>IMPRODUCT(D81,'Input-Output'!W$3,'Input-Output'!W$4)</f>
        <v>-10.9602451655712</v>
      </c>
      <c r="G81" t="str">
        <f t="shared" si="8"/>
        <v>-9.9602451655712+0.583939556076744i</v>
      </c>
      <c r="H81" t="str">
        <f t="shared" si="9"/>
        <v>1+0.583939556076744i</v>
      </c>
      <c r="I81" t="str">
        <f>IMPRODUCT(IMDIV(H81,G81),'Input-Output'!Q$20,IMEXP(IMDIV(C81,-'Input-Output'!C$5)))</f>
        <v>-0.163776438329225-0.0107775997958939i</v>
      </c>
      <c r="J81">
        <f t="shared" si="10"/>
        <v>0.16413067479653792</v>
      </c>
      <c r="K81">
        <f t="shared" si="11"/>
        <v>-176.2349779178999</v>
      </c>
    </row>
    <row r="82" spans="2:11" x14ac:dyDescent="0.45">
      <c r="B82">
        <f>'Comp Graph Math'!B79</f>
        <v>17782.794100388823</v>
      </c>
      <c r="C82" s="2" t="str">
        <f t="shared" si="6"/>
        <v>111732.590612163i</v>
      </c>
      <c r="D82" t="str">
        <f t="shared" si="7"/>
        <v>-12484171804.9052</v>
      </c>
      <c r="E82" t="str">
        <f>IMPRODUCT(C82,'Input-Output'!W$5,'Input-Output'!W$4)</f>
        <v>0.625702507428113i</v>
      </c>
      <c r="F82" t="str">
        <f>IMPRODUCT(D82,'Input-Output'!W$3,'Input-Output'!W$4)</f>
        <v>-12.5840451793444</v>
      </c>
      <c r="G82" t="str">
        <f t="shared" si="8"/>
        <v>-11.5840451793444+0.625702507428113i</v>
      </c>
      <c r="H82" t="str">
        <f t="shared" si="9"/>
        <v>1+0.625702507428113i</v>
      </c>
      <c r="I82" t="str">
        <f>IMPRODUCT(IMDIV(H82,G82),'Input-Output'!Q$20,IMEXP(IMDIV(C82,-'Input-Output'!C$5)))</f>
        <v>-0.143581719909876-0.00781900649448797i</v>
      </c>
      <c r="J82">
        <f t="shared" si="10"/>
        <v>0.14379446148874764</v>
      </c>
      <c r="K82">
        <f t="shared" si="11"/>
        <v>-176.88293184158468</v>
      </c>
    </row>
    <row r="83" spans="2:11" x14ac:dyDescent="0.45">
      <c r="B83">
        <f>'Comp Graph Math'!B80</f>
        <v>19054.607179632032</v>
      </c>
      <c r="C83" s="2" t="str">
        <f t="shared" si="6"/>
        <v>119723.627865143i</v>
      </c>
      <c r="D83" t="str">
        <f t="shared" si="7"/>
        <v>-14333747069.1912</v>
      </c>
      <c r="E83" t="str">
        <f>IMPRODUCT(C83,'Input-Output'!W$5,'Input-Output'!W$4)</f>
        <v>0.670452316044801i</v>
      </c>
      <c r="F83" t="str">
        <f>IMPRODUCT(D83,'Input-Output'!W$3,'Input-Output'!W$4)</f>
        <v>-14.4484170457447</v>
      </c>
      <c r="G83" t="str">
        <f t="shared" si="8"/>
        <v>-13.4484170457447+0.670452316044801i</v>
      </c>
      <c r="H83" t="str">
        <f t="shared" si="9"/>
        <v>1+0.670452316044801i</v>
      </c>
      <c r="I83" t="str">
        <f>IMPRODUCT(IMDIV(H83,G83),'Input-Output'!Q$20,IMEXP(IMDIV(C83,-'Input-Output'!C$5)))</f>
        <v>-0.126331876150079-0.00528540847424829i</v>
      </c>
      <c r="J83">
        <f t="shared" si="10"/>
        <v>0.12644239191955581</v>
      </c>
      <c r="K83">
        <f t="shared" si="11"/>
        <v>-177.60428560499406</v>
      </c>
    </row>
    <row r="84" spans="2:11" x14ac:dyDescent="0.45">
      <c r="B84">
        <f>'Comp Graph Math'!B81</f>
        <v>20417.379446694853</v>
      </c>
      <c r="C84" s="2" t="str">
        <f t="shared" si="6"/>
        <v>128286.178550584i</v>
      </c>
      <c r="D84" t="str">
        <f t="shared" si="7"/>
        <v>-16457343607.1123</v>
      </c>
      <c r="E84" t="str">
        <f>IMPRODUCT(C84,'Input-Output'!W$5,'Input-Output'!W$4)</f>
        <v>0.71840259988327i</v>
      </c>
      <c r="F84" t="str">
        <f>IMPRODUCT(D84,'Input-Output'!W$3,'Input-Output'!W$4)</f>
        <v>-16.5890023559692</v>
      </c>
      <c r="G84" t="str">
        <f t="shared" si="8"/>
        <v>-15.5890023559692+0.71840259988327i</v>
      </c>
      <c r="H84" t="str">
        <f t="shared" si="9"/>
        <v>1+0.71840259988327i</v>
      </c>
      <c r="I84" t="str">
        <f>IMPRODUCT(IMDIV(H84,G84),'Input-Output'!Q$20,IMEXP(IMDIV(C84,-'Input-Output'!C$5)))</f>
        <v>-0.111535411684544-0.00307812004123056i</v>
      </c>
      <c r="J84">
        <f t="shared" si="10"/>
        <v>0.11157787810596211</v>
      </c>
      <c r="K84">
        <f t="shared" si="11"/>
        <v>-178.41916992724882</v>
      </c>
    </row>
    <row r="85" spans="2:11" x14ac:dyDescent="0.45">
      <c r="B85">
        <f>'Comp Graph Math'!B82</f>
        <v>21877.616239495044</v>
      </c>
      <c r="C85" s="2" t="str">
        <f t="shared" si="6"/>
        <v>137461.116912109i</v>
      </c>
      <c r="D85" t="str">
        <f t="shared" si="7"/>
        <v>-18895558662.7245</v>
      </c>
      <c r="E85" t="str">
        <f>IMPRODUCT(C85,'Input-Output'!W$5,'Input-Output'!W$4)</f>
        <v>0.76978225470781i</v>
      </c>
      <c r="F85" t="str">
        <f>IMPRODUCT(D85,'Input-Output'!W$3,'Input-Output'!W$4)</f>
        <v>-19.0467231320263</v>
      </c>
      <c r="G85" t="str">
        <f t="shared" si="8"/>
        <v>-18.0467231320263+0.76978225470781i</v>
      </c>
      <c r="H85" t="str">
        <f t="shared" si="9"/>
        <v>1+0.76978225470781i</v>
      </c>
      <c r="I85" t="str">
        <f>IMPRODUCT(IMDIV(H85,G85),'Input-Output'!Q$20,IMEXP(IMDIV(C85,-'Input-Output'!C$5)))</f>
        <v>-0.0987916528334865-0.00112286887686661i</v>
      </c>
      <c r="J85">
        <f t="shared" si="10"/>
        <v>9.8798033908002209E-2</v>
      </c>
      <c r="K85">
        <f t="shared" si="11"/>
        <v>-179.34880249975234</v>
      </c>
    </row>
    <row r="86" spans="2:11" x14ac:dyDescent="0.45">
      <c r="B86">
        <f>'Comp Graph Math'!B83</f>
        <v>23442.28815319874</v>
      </c>
      <c r="C86" s="2" t="str">
        <f t="shared" si="6"/>
        <v>147292.240490848i</v>
      </c>
      <c r="D86" t="str">
        <f t="shared" si="7"/>
        <v>-21695004108.8138</v>
      </c>
      <c r="E86" t="str">
        <f>IMPRODUCT(C86,'Input-Output'!W$5,'Input-Output'!W$4)</f>
        <v>0.824836546748749i</v>
      </c>
      <c r="F86" t="str">
        <f>IMPRODUCT(D86,'Input-Output'!W$3,'Input-Output'!W$4)</f>
        <v>-21.8685641416843</v>
      </c>
      <c r="G86" t="str">
        <f t="shared" si="8"/>
        <v>-20.8685641416843+0.824836546748749i</v>
      </c>
      <c r="H86" t="str">
        <f t="shared" si="9"/>
        <v>1+0.824836546748749i</v>
      </c>
      <c r="I86" t="str">
        <f>IMPRODUCT(IMDIV(H86,G86),'Input-Output'!Q$20,IMEXP(IMDIV(C86,-'Input-Output'!C$5)))</f>
        <v>-0.087770876878718+0.000636672376503014i</v>
      </c>
      <c r="J86">
        <f t="shared" si="10"/>
        <v>8.7773185995348682E-2</v>
      </c>
      <c r="K86">
        <f t="shared" si="11"/>
        <v>179.58439517050206</v>
      </c>
    </row>
    <row r="87" spans="2:11" x14ac:dyDescent="0.45">
      <c r="B87">
        <f>'Comp Graph Math'!B84</f>
        <v>25118.864315095281</v>
      </c>
      <c r="C87" s="2" t="str">
        <f t="shared" si="6"/>
        <v>157826.479197644i</v>
      </c>
      <c r="D87" t="str">
        <f t="shared" si="7"/>
        <v>-24909197535.9244</v>
      </c>
      <c r="E87" t="str">
        <f>IMPRODUCT(C87,'Input-Output'!W$5,'Input-Output'!W$4)</f>
        <v>0.883828283506806i</v>
      </c>
      <c r="F87" t="str">
        <f>IMPRODUCT(D87,'Input-Output'!W$3,'Input-Output'!W$4)</f>
        <v>-25.1084711162118</v>
      </c>
      <c r="G87" t="str">
        <f t="shared" si="8"/>
        <v>-24.1084711162118+0.883828283506806i</v>
      </c>
      <c r="H87" t="str">
        <f t="shared" si="9"/>
        <v>1+0.883828283506806i</v>
      </c>
      <c r="I87" t="str">
        <f>IMPRODUCT(IMDIV(H87,G87),'Input-Output'!Q$20,IMEXP(IMDIV(C87,-'Input-Output'!C$5)))</f>
        <v>-0.0781994016190403+0.00224337804159735i</v>
      </c>
      <c r="J87">
        <f t="shared" si="10"/>
        <v>7.8231573923918246E-2</v>
      </c>
      <c r="K87">
        <f t="shared" si="11"/>
        <v>178.3567540571209</v>
      </c>
    </row>
    <row r="88" spans="2:11" x14ac:dyDescent="0.45">
      <c r="B88">
        <f>'Comp Graph Math'!B85</f>
        <v>26915.348039268592</v>
      </c>
      <c r="C88" s="2" t="str">
        <f t="shared" si="6"/>
        <v>169114.119337957i</v>
      </c>
      <c r="D88" t="str">
        <f t="shared" si="7"/>
        <v>-28599585359.4528</v>
      </c>
      <c r="E88" t="str">
        <f>IMPRODUCT(C88,'Input-Output'!W$5,'Input-Output'!W$4)</f>
        <v>0.947039068292559i</v>
      </c>
      <c r="F88" t="str">
        <f>IMPRODUCT(D88,'Input-Output'!W$3,'Input-Output'!W$4)</f>
        <v>-28.8283820423284</v>
      </c>
      <c r="G88" t="str">
        <f t="shared" si="8"/>
        <v>-27.8283820423284+0.947039068292559i</v>
      </c>
      <c r="H88" t="str">
        <f t="shared" si="9"/>
        <v>1+0.947039068292559i</v>
      </c>
      <c r="I88" t="str">
        <f>IMPRODUCT(IMDIV(H88,G88),'Input-Output'!Q$20,IMEXP(IMDIV(C88,-'Input-Output'!C$5)))</f>
        <v>-0.0698482475181924+0.00372981742992674i</v>
      </c>
      <c r="J88">
        <f t="shared" si="10"/>
        <v>6.9947760646236951E-2</v>
      </c>
      <c r="K88">
        <f t="shared" si="11"/>
        <v>176.94337322266108</v>
      </c>
    </row>
    <row r="89" spans="2:11" x14ac:dyDescent="0.45">
      <c r="B89">
        <f>'Comp Graph Math'!B86</f>
        <v>28840.315031265498</v>
      </c>
      <c r="C89" s="2" t="str">
        <f t="shared" si="6"/>
        <v>181209.043658878i</v>
      </c>
      <c r="D89" t="str">
        <f t="shared" si="7"/>
        <v>-32836717503.7652</v>
      </c>
      <c r="E89" t="str">
        <f>IMPRODUCT(C89,'Input-Output'!W$5,'Input-Output'!W$4)</f>
        <v>1.01477064448972i</v>
      </c>
      <c r="F89" t="str">
        <f>IMPRODUCT(D89,'Input-Output'!W$3,'Input-Output'!W$4)</f>
        <v>-33.0994112437953</v>
      </c>
      <c r="G89" t="str">
        <f t="shared" si="8"/>
        <v>-32.0994112437953+1.01477064448972i</v>
      </c>
      <c r="H89" t="str">
        <f t="shared" si="9"/>
        <v>1+1.01477064448972i</v>
      </c>
      <c r="I89" t="str">
        <f>IMPRODUCT(IMDIV(H89,G89),'Input-Output'!Q$20,IMEXP(IMDIV(C89,-'Input-Output'!C$5)))</f>
        <v>-0.0625244146275174+0.00512046908835704i</v>
      </c>
      <c r="J89">
        <f t="shared" si="10"/>
        <v>6.2733735965575424E-2</v>
      </c>
      <c r="K89">
        <f t="shared" si="11"/>
        <v>175.31818081114253</v>
      </c>
    </row>
    <row r="90" spans="2:11" x14ac:dyDescent="0.45">
      <c r="B90">
        <f>'Comp Graph Math'!B87</f>
        <v>30902.954325135292</v>
      </c>
      <c r="C90" s="2" t="str">
        <f t="shared" si="6"/>
        <v>194168.988564132i</v>
      </c>
      <c r="D90" t="str">
        <f t="shared" si="7"/>
        <v>-37701596120.018</v>
      </c>
      <c r="E90" t="str">
        <f>IMPRODUCT(C90,'Input-Output'!W$5,'Input-Output'!W$4)</f>
        <v>1.08734633595914i</v>
      </c>
      <c r="F90" t="str">
        <f>IMPRODUCT(D90,'Input-Output'!W$3,'Input-Output'!W$4)</f>
        <v>-38.0032088889781</v>
      </c>
      <c r="G90" t="str">
        <f t="shared" si="8"/>
        <v>-37.0032088889781+1.08734633595914i</v>
      </c>
      <c r="H90" t="str">
        <f t="shared" si="9"/>
        <v>1+1.08734633595914i</v>
      </c>
      <c r="I90" t="str">
        <f>IMPRODUCT(IMDIV(H90,G90),'Input-Output'!Q$20,IMEXP(IMDIV(C90,-'Input-Output'!C$5)))</f>
        <v>-0.0560641040569631+0.0064332720086606i</v>
      </c>
      <c r="J90">
        <f t="shared" si="10"/>
        <v>5.6432001138072375E-2</v>
      </c>
      <c r="K90">
        <f t="shared" si="11"/>
        <v>173.45402564457626</v>
      </c>
    </row>
    <row r="91" spans="2:11" x14ac:dyDescent="0.45">
      <c r="B91">
        <f>'Comp Graph Math'!B88</f>
        <v>33113.1121482585</v>
      </c>
      <c r="C91" s="2" t="str">
        <f t="shared" si="6"/>
        <v>208055.819724928i</v>
      </c>
      <c r="D91" t="str">
        <f t="shared" si="7"/>
        <v>-43287224121.4117</v>
      </c>
      <c r="E91" t="str">
        <f>IMPRODUCT(C91,'Input-Output'!W$5,'Input-Output'!W$4)</f>
        <v>1.1651125904596i</v>
      </c>
      <c r="F91" t="str">
        <f>IMPRODUCT(D91,'Input-Output'!W$3,'Input-Output'!W$4)</f>
        <v>-43.633521914383</v>
      </c>
      <c r="G91" t="str">
        <f t="shared" si="8"/>
        <v>-42.633521914383+1.1651125904596i</v>
      </c>
      <c r="H91" t="str">
        <f t="shared" si="9"/>
        <v>1+1.1651125904596i</v>
      </c>
      <c r="I91" t="str">
        <f>IMPRODUCT(IMDIV(H91,G91),'Input-Output'!Q$20,IMEXP(IMDIV(C91,-'Input-Output'!C$5)))</f>
        <v>-0.0503274097981755+0.00768069563184464i</v>
      </c>
      <c r="J91">
        <f t="shared" si="10"/>
        <v>5.09101292709273E-2</v>
      </c>
      <c r="K91">
        <f t="shared" si="11"/>
        <v>171.32278388742282</v>
      </c>
    </row>
    <row r="92" spans="2:11" x14ac:dyDescent="0.45">
      <c r="B92">
        <f>'Comp Graph Math'!B89</f>
        <v>35481.338923356889</v>
      </c>
      <c r="C92" s="2" t="str">
        <f t="shared" si="6"/>
        <v>222935.827402295i</v>
      </c>
      <c r="D92" t="str">
        <f t="shared" si="7"/>
        <v>-49700383139.5459</v>
      </c>
      <c r="E92" t="str">
        <f>IMPRODUCT(C92,'Input-Output'!W$5,'Input-Output'!W$4)</f>
        <v>1.24844063345285i</v>
      </c>
      <c r="F92" t="str">
        <f>IMPRODUCT(D92,'Input-Output'!W$3,'Input-Output'!W$4)</f>
        <v>-50.0979862046623</v>
      </c>
      <c r="G92" t="str">
        <f t="shared" si="8"/>
        <v>-49.0979862046623+1.24844063345285i</v>
      </c>
      <c r="H92" t="str">
        <f t="shared" si="9"/>
        <v>1+1.24844063345285i</v>
      </c>
      <c r="I92" t="str">
        <f>IMPRODUCT(IMDIV(H92,G92),'Input-Output'!Q$20,IMEXP(IMDIV(C92,-'Input-Output'!C$5)))</f>
        <v>-0.0451941428302684+0.0088704530539509i</v>
      </c>
      <c r="J92">
        <f t="shared" si="10"/>
        <v>4.6056438024939014E-2</v>
      </c>
      <c r="K92">
        <f t="shared" si="11"/>
        <v>168.89546517847324</v>
      </c>
    </row>
    <row r="93" spans="2:11" x14ac:dyDescent="0.45">
      <c r="B93">
        <f>'Comp Graph Math'!B90</f>
        <v>38018.939632055466</v>
      </c>
      <c r="C93" s="2" t="str">
        <f t="shared" si="6"/>
        <v>238880.042890679i</v>
      </c>
      <c r="D93" t="str">
        <f t="shared" si="7"/>
        <v>-57063674891.4526</v>
      </c>
      <c r="E93" t="str">
        <f>IMPRODUCT(C93,'Input-Output'!W$5,'Input-Output'!W$4)</f>
        <v>1.3377282401878i</v>
      </c>
      <c r="F93" t="str">
        <f>IMPRODUCT(D93,'Input-Output'!W$3,'Input-Output'!W$4)</f>
        <v>-57.5201842905842</v>
      </c>
      <c r="G93" t="str">
        <f t="shared" si="8"/>
        <v>-56.5201842905842+1.3377282401878i</v>
      </c>
      <c r="H93" t="str">
        <f t="shared" si="9"/>
        <v>1+1.3377282401878i</v>
      </c>
      <c r="I93" t="str">
        <f>IMPRODUCT(IMDIV(H93,G93),'Input-Output'!Q$20,IMEXP(IMDIV(C93,-'Input-Output'!C$5)))</f>
        <v>-0.0405605457880289+0.0100059446487427i</v>
      </c>
      <c r="J93">
        <f t="shared" si="10"/>
        <v>4.1776510181398496E-2</v>
      </c>
      <c r="K93">
        <f t="shared" si="11"/>
        <v>166.14230358268293</v>
      </c>
    </row>
    <row r="94" spans="2:11" x14ac:dyDescent="0.45">
      <c r="B94">
        <f>'Comp Graph Math'!B91</f>
        <v>40738.027780410564</v>
      </c>
      <c r="C94" s="2" t="str">
        <f t="shared" si="6"/>
        <v>255964.577593349i</v>
      </c>
      <c r="D94" t="str">
        <f t="shared" si="7"/>
        <v>-65517864982.5416</v>
      </c>
      <c r="E94" t="str">
        <f>IMPRODUCT(C94,'Input-Output'!W$5,'Input-Output'!W$4)</f>
        <v>1.43340163452275i</v>
      </c>
      <c r="F94" t="str">
        <f>IMPRODUCT(D94,'Input-Output'!W$3,'Input-Output'!W$4)</f>
        <v>-66.0420079024019</v>
      </c>
      <c r="G94" t="str">
        <f t="shared" si="8"/>
        <v>-65.0420079024019+1.43340163452275i</v>
      </c>
      <c r="H94" t="str">
        <f t="shared" si="9"/>
        <v>1+1.43340163452275i</v>
      </c>
      <c r="I94" t="str">
        <f>IMPRODUCT(IMDIV(H94,G94),'Input-Output'!Q$20,IMEXP(IMDIV(C94,-'Input-Output'!C$5)))</f>
        <v>-0.0363367260371156+0.0110864956495693i</v>
      </c>
      <c r="J94">
        <f t="shared" si="10"/>
        <v>3.7990367790853435E-2</v>
      </c>
      <c r="K94">
        <f t="shared" si="11"/>
        <v>163.03282073787418</v>
      </c>
    </row>
    <row r="95" spans="2:11" x14ac:dyDescent="0.45">
      <c r="B95">
        <f>'Comp Graph Math'!B92</f>
        <v>43651.5832240159</v>
      </c>
      <c r="C95" s="2" t="str">
        <f t="shared" si="6"/>
        <v>274270.986348264i</v>
      </c>
      <c r="D95" t="str">
        <f t="shared" si="7"/>
        <v>-75224573952.4496</v>
      </c>
      <c r="E95" t="str">
        <f>IMPRODUCT(C95,'Input-Output'!W$5,'Input-Output'!W$4)</f>
        <v>1.53591752355028i</v>
      </c>
      <c r="F95" t="str">
        <f>IMPRODUCT(D95,'Input-Output'!W$3,'Input-Output'!W$4)</f>
        <v>-75.8263705440692</v>
      </c>
      <c r="G95" t="str">
        <f t="shared" si="8"/>
        <v>-74.8263705440692+1.53591752355028i</v>
      </c>
      <c r="H95" t="str">
        <f t="shared" si="9"/>
        <v>1+1.53591752355028i</v>
      </c>
      <c r="I95" t="str">
        <f>IMPRODUCT(IMDIV(H95,G95),'Input-Output'!Q$20,IMEXP(IMDIV(C95,-'Input-Output'!C$5)))</f>
        <v>-0.0324446862534734+0.0121074370975603i</v>
      </c>
      <c r="J95">
        <f t="shared" si="10"/>
        <v>3.4630155921648774E-2</v>
      </c>
      <c r="K95">
        <f t="shared" si="11"/>
        <v>159.53585147336665</v>
      </c>
    </row>
    <row r="96" spans="2:11" x14ac:dyDescent="0.45">
      <c r="B96">
        <f>'Comp Graph Math'!B93</f>
        <v>46773.514128719064</v>
      </c>
      <c r="C96" s="2" t="str">
        <f t="shared" si="6"/>
        <v>293886.656738724i</v>
      </c>
      <c r="D96" t="str">
        <f t="shared" si="7"/>
        <v>-86369367009.0646</v>
      </c>
      <c r="E96" t="str">
        <f>IMPRODUCT(C96,'Input-Output'!W$5,'Input-Output'!W$4)</f>
        <v>1.64576527773685i</v>
      </c>
      <c r="F96" t="str">
        <f>IMPRODUCT(D96,'Input-Output'!W$3,'Input-Output'!W$4)</f>
        <v>-87.0603219451371</v>
      </c>
      <c r="G96" t="str">
        <f t="shared" si="8"/>
        <v>-86.0603219451371+1.64576527773685i</v>
      </c>
      <c r="H96" t="str">
        <f t="shared" si="9"/>
        <v>1+1.64576527773685i</v>
      </c>
      <c r="I96" t="str">
        <f>IMPRODUCT(IMDIV(H96,G96),'Input-Output'!Q$20,IMEXP(IMDIV(C96,-'Input-Output'!C$5)))</f>
        <v>-0.0288168700594137+0.0130600726921871i</v>
      </c>
      <c r="J96">
        <f t="shared" si="10"/>
        <v>3.1638228438810305E-2</v>
      </c>
      <c r="K96">
        <f t="shared" si="11"/>
        <v>155.61952560023829</v>
      </c>
    </row>
    <row r="97" spans="2:11" x14ac:dyDescent="0.45">
      <c r="B97">
        <f>'Comp Graph Math'!B94</f>
        <v>50118.723362726494</v>
      </c>
      <c r="C97" s="2" t="str">
        <f t="shared" si="6"/>
        <v>314905.226247281i</v>
      </c>
      <c r="D97" t="str">
        <f t="shared" si="7"/>
        <v>-99165301517.8512</v>
      </c>
      <c r="E97" t="str">
        <f>IMPRODUCT(C97,'Input-Output'!W$5,'Input-Output'!W$4)</f>
        <v>1.76346926698477i</v>
      </c>
      <c r="F97" t="str">
        <f>IMPRODUCT(D97,'Input-Output'!W$3,'Input-Output'!W$4)</f>
        <v>-99.958623929994</v>
      </c>
      <c r="G97" t="str">
        <f t="shared" si="8"/>
        <v>-98.958623929994+1.76346926698477i</v>
      </c>
      <c r="H97" t="str">
        <f t="shared" si="9"/>
        <v>1+1.76346926698477i</v>
      </c>
      <c r="I97" t="str">
        <f>IMPRODUCT(IMDIV(H97,G97),'Input-Output'!Q$20,IMEXP(IMDIV(C97,-'Input-Output'!C$5)))</f>
        <v>-0.0253951694126286+0.0139315732985603i</v>
      </c>
      <c r="J97">
        <f t="shared" si="10"/>
        <v>2.896555478614669E-2</v>
      </c>
      <c r="K97">
        <f t="shared" si="11"/>
        <v>151.25120308414242</v>
      </c>
    </row>
    <row r="98" spans="2:11" x14ac:dyDescent="0.45">
      <c r="B98">
        <f>'Comp Graph Math'!B95</f>
        <v>53703.17963702447</v>
      </c>
      <c r="C98" s="2" t="str">
        <f t="shared" si="6"/>
        <v>337427.029244178i</v>
      </c>
      <c r="D98" t="str">
        <f t="shared" si="7"/>
        <v>-113857000064.551</v>
      </c>
      <c r="E98" t="str">
        <f>IMPRODUCT(C98,'Input-Output'!W$5,'Input-Output'!W$4)</f>
        <v>1.8895913637674i</v>
      </c>
      <c r="F98" t="str">
        <f>IMPRODUCT(D98,'Input-Output'!W$3,'Input-Output'!W$4)</f>
        <v>-114.767856065067</v>
      </c>
      <c r="G98" t="str">
        <f t="shared" si="8"/>
        <v>-113.767856065067+1.8895913637674i</v>
      </c>
      <c r="H98" t="str">
        <f t="shared" si="9"/>
        <v>1+1.8895913637674i</v>
      </c>
      <c r="I98" t="str">
        <f>IMPRODUCT(IMDIV(H98,G98),'Input-Output'!Q$20,IMEXP(IMDIV(C98,-'Input-Output'!C$5)))</f>
        <v>-0.0221303622652393+0.0147048457204983i</v>
      </c>
      <c r="J98">
        <f t="shared" si="10"/>
        <v>2.6570386178119139E-2</v>
      </c>
      <c r="K98">
        <f t="shared" si="11"/>
        <v>146.39736300343628</v>
      </c>
    </row>
    <row r="99" spans="2:11" x14ac:dyDescent="0.45">
      <c r="B99">
        <f>'Comp Graph Math'!B96</f>
        <v>57543.993733714917</v>
      </c>
      <c r="C99" s="2" t="str">
        <f t="shared" si="6"/>
        <v>361559.575944112i</v>
      </c>
      <c r="D99" t="str">
        <f t="shared" si="7"/>
        <v>-130725326956.886</v>
      </c>
      <c r="E99" t="str">
        <f>IMPRODUCT(C99,'Input-Output'!W$5,'Input-Output'!W$4)</f>
        <v>2.02473362528703i</v>
      </c>
      <c r="F99" t="str">
        <f>IMPRODUCT(D99,'Input-Output'!W$3,'Input-Output'!W$4)</f>
        <v>-131.771129572541</v>
      </c>
      <c r="G99" t="str">
        <f t="shared" si="8"/>
        <v>-130.771129572541+2.02473362528703i</v>
      </c>
      <c r="H99" t="str">
        <f t="shared" si="9"/>
        <v>1+2.02473362528703i</v>
      </c>
      <c r="I99" t="str">
        <f>IMPRODUCT(IMDIV(H99,G99),'Input-Output'!Q$20,IMEXP(IMDIV(C99,-'Input-Output'!C$5)))</f>
        <v>-0.018981964267209+0.0153584328377322i</v>
      </c>
      <c r="J99">
        <f t="shared" si="10"/>
        <v>2.441713387506261E-2</v>
      </c>
      <c r="K99">
        <f t="shared" si="11"/>
        <v>141.02344925896224</v>
      </c>
    </row>
    <row r="100" spans="2:11" x14ac:dyDescent="0.45">
      <c r="B100">
        <f>'Comp Graph Math'!B97</f>
        <v>61659.500186147365</v>
      </c>
      <c r="C100" s="2" t="str">
        <f t="shared" si="6"/>
        <v>387418.065617638i</v>
      </c>
      <c r="D100" t="str">
        <f t="shared" si="7"/>
        <v>-150092757566.912</v>
      </c>
      <c r="E100" t="str">
        <f>IMPRODUCT(C100,'Input-Output'!W$5,'Input-Output'!W$4)</f>
        <v>2.16954116745877i</v>
      </c>
      <c r="F100" t="str">
        <f>IMPRODUCT(D100,'Input-Output'!W$3,'Input-Output'!W$4)</f>
        <v>-151.293499627447</v>
      </c>
      <c r="G100" t="str">
        <f t="shared" si="8"/>
        <v>-150.293499627447+2.16954116745877i</v>
      </c>
      <c r="H100" t="str">
        <f t="shared" si="9"/>
        <v>1+2.16954116745877i</v>
      </c>
      <c r="I100" t="str">
        <f>IMPRODUCT(IMDIV(H100,G100),'Input-Output'!Q$20,IMEXP(IMDIV(C100,-'Input-Output'!C$5)))</f>
        <v>-0.0159184866012587+0.0158665185338983i</v>
      </c>
      <c r="J100">
        <f t="shared" si="10"/>
        <v>2.2475422711508476E-2</v>
      </c>
      <c r="K100">
        <f t="shared" si="11"/>
        <v>135.09367776608394</v>
      </c>
    </row>
    <row r="101" spans="2:11" x14ac:dyDescent="0.45">
      <c r="B101">
        <f>'Comp Graph Math'!B98</f>
        <v>66069.344800758787</v>
      </c>
      <c r="C101" s="2" t="str">
        <f t="shared" si="6"/>
        <v>415125.93650711i</v>
      </c>
      <c r="D101" t="str">
        <f t="shared" si="7"/>
        <v>-172329543160.905</v>
      </c>
      <c r="E101" t="str">
        <f>IMPRODUCT(C101,'Input-Output'!W$5,'Input-Output'!W$4)</f>
        <v>2.32470524443982i</v>
      </c>
      <c r="F101" t="str">
        <f>IMPRODUCT(D101,'Input-Output'!W$3,'Input-Output'!W$4)</f>
        <v>-173.708179506192</v>
      </c>
      <c r="G101" t="str">
        <f t="shared" si="8"/>
        <v>-172.708179506192+2.32470524443982i</v>
      </c>
      <c r="H101" t="str">
        <f t="shared" si="9"/>
        <v>1+2.32470524443982i</v>
      </c>
      <c r="I101" t="str">
        <f>IMPRODUCT(IMDIV(H101,G101),'Input-Output'!Q$20,IMEXP(IMDIV(C101,-'Input-Output'!C$5)))</f>
        <v>-0.0129180918487382+0.0161991331236363i</v>
      </c>
      <c r="J101">
        <f t="shared" si="10"/>
        <v>2.0719290793116619E-2</v>
      </c>
      <c r="K101">
        <f t="shared" si="11"/>
        <v>128.57081079343214</v>
      </c>
    </row>
    <row r="102" spans="2:11" x14ac:dyDescent="0.45">
      <c r="B102">
        <f>'Comp Graph Math'!B99</f>
        <v>70794.578438412907</v>
      </c>
      <c r="C102" s="2" t="str">
        <f t="shared" si="6"/>
        <v>444815.455072209i</v>
      </c>
      <c r="D102" t="str">
        <f t="shared" si="7"/>
        <v>-197860789071.096</v>
      </c>
      <c r="E102" t="str">
        <f>IMPRODUCT(C102,'Input-Output'!W$5,'Input-Output'!W$4)</f>
        <v>2.49096654840437i</v>
      </c>
      <c r="F102" t="str">
        <f>IMPRODUCT(D102,'Input-Output'!W$3,'Input-Output'!W$4)</f>
        <v>-199.443675383665</v>
      </c>
      <c r="G102" t="str">
        <f t="shared" si="8"/>
        <v>-198.443675383665+2.49096654840437i</v>
      </c>
      <c r="H102" t="str">
        <f t="shared" si="9"/>
        <v>1+2.49096654840437i</v>
      </c>
      <c r="I102" t="str">
        <f>IMPRODUCT(IMDIV(H102,G102),'Input-Output'!Q$20,IMEXP(IMDIV(C102,-'Input-Output'!C$5)))</f>
        <v>-0.00996962826266611+0.0163226828253694i</v>
      </c>
      <c r="J102">
        <f t="shared" si="10"/>
        <v>1.9126512026853199E-2</v>
      </c>
      <c r="K102">
        <f t="shared" si="11"/>
        <v>121.41590429878055</v>
      </c>
    </row>
    <row r="103" spans="2:11" x14ac:dyDescent="0.45">
      <c r="B103">
        <f>'Comp Graph Math'!B100</f>
        <v>75857.757502917535</v>
      </c>
      <c r="C103" s="2" t="str">
        <f t="shared" si="6"/>
        <v>476628.347377923i</v>
      </c>
      <c r="D103" t="str">
        <f t="shared" si="7"/>
        <v>-227174581524.21</v>
      </c>
      <c r="E103" t="str">
        <f>IMPRODUCT(C103,'Input-Output'!W$5,'Input-Output'!W$4)</f>
        <v>2.66911874531637i</v>
      </c>
      <c r="F103" t="str">
        <f>IMPRODUCT(D103,'Input-Output'!W$3,'Input-Output'!W$4)</f>
        <v>-228.991978176404</v>
      </c>
      <c r="G103" t="str">
        <f t="shared" si="8"/>
        <v>-227.991978176404+2.66911874531637i</v>
      </c>
      <c r="H103" t="str">
        <f t="shared" si="9"/>
        <v>1+2.66911874531637i</v>
      </c>
      <c r="I103" t="str">
        <f>IMPRODUCT(IMDIV(H103,G103),'Input-Output'!Q$20,IMEXP(IMDIV(C103,-'Input-Output'!C$5)))</f>
        <v>-0.00707399575291955+0.0162009586796227i</v>
      </c>
      <c r="J103">
        <f t="shared" si="10"/>
        <v>1.7678022458724445E-2</v>
      </c>
      <c r="K103">
        <f t="shared" si="11"/>
        <v>113.58803370559731</v>
      </c>
    </row>
    <row r="104" spans="2:11" x14ac:dyDescent="0.45">
      <c r="B104">
        <f>'Comp Graph Math'!B101</f>
        <v>81283.051616408993</v>
      </c>
      <c r="C104" s="2" t="str">
        <f t="shared" si="6"/>
        <v>510716.475638941i</v>
      </c>
      <c r="D104" t="str">
        <f t="shared" si="7"/>
        <v>-260831318489.061</v>
      </c>
      <c r="E104" t="str">
        <f>IMPRODUCT(C104,'Input-Output'!W$5,'Input-Output'!W$4)</f>
        <v>2.86001226357807i</v>
      </c>
      <c r="F104" t="str">
        <f>IMPRODUCT(D104,'Input-Output'!W$3,'Input-Output'!W$4)</f>
        <v>-262.917969036973</v>
      </c>
      <c r="G104" t="str">
        <f t="shared" si="8"/>
        <v>-261.917969036973+2.86001226357807i</v>
      </c>
      <c r="H104" t="str">
        <f t="shared" si="9"/>
        <v>1+2.86001226357807i</v>
      </c>
      <c r="I104" t="str">
        <f>IMPRODUCT(IMDIV(H104,G104),'Input-Output'!Q$20,IMEXP(IMDIV(C104,-'Input-Output'!C$5)))</f>
        <v>-0.00424574871240302+0.0157968125566023i</v>
      </c>
      <c r="J104">
        <f t="shared" si="10"/>
        <v>1.6357434672872762E-2</v>
      </c>
      <c r="K104">
        <f t="shared" si="11"/>
        <v>105.04400274914876</v>
      </c>
    </row>
    <row r="105" spans="2:11" x14ac:dyDescent="0.45">
      <c r="B105">
        <f>'Comp Graph Math'!B102</f>
        <v>87096.358995607196</v>
      </c>
      <c r="C105" s="2" t="str">
        <f t="shared" si="6"/>
        <v>547242.563150038i</v>
      </c>
      <c r="D105" t="str">
        <f t="shared" si="7"/>
        <v>-299474422923.023</v>
      </c>
      <c r="E105" t="str">
        <f>IMPRODUCT(C105,'Input-Output'!W$5,'Input-Output'!W$4)</f>
        <v>3.06455835364021i</v>
      </c>
      <c r="F105" t="str">
        <f>IMPRODUCT(D105,'Input-Output'!W$3,'Input-Output'!W$4)</f>
        <v>-301.870218306407</v>
      </c>
      <c r="G105" t="str">
        <f t="shared" si="8"/>
        <v>-300.870218306407+3.06455835364021i</v>
      </c>
      <c r="H105" t="str">
        <f t="shared" si="9"/>
        <v>1+3.06455835364021i</v>
      </c>
      <c r="I105" t="str">
        <f>IMPRODUCT(IMDIV(H105,G105),'Input-Output'!Q$20,IMEXP(IMDIV(C105,-'Input-Output'!C$5)))</f>
        <v>-0.00151476500421529+0.0150747134975628i</v>
      </c>
      <c r="J105">
        <f t="shared" si="10"/>
        <v>1.5150627051432474E-2</v>
      </c>
      <c r="K105">
        <f t="shared" si="11"/>
        <v>95.738038978239828</v>
      </c>
    </row>
    <row r="106" spans="2:11" x14ac:dyDescent="0.45">
      <c r="B106">
        <f>'Comp Graph Math'!B103</f>
        <v>93325.430079698155</v>
      </c>
      <c r="C106" s="2" t="str">
        <f t="shared" si="6"/>
        <v>586380.971062975i</v>
      </c>
      <c r="D106" t="str">
        <f t="shared" si="7"/>
        <v>-343842643224.758</v>
      </c>
      <c r="E106" t="str">
        <f>IMPRODUCT(C106,'Input-Output'!W$5,'Input-Output'!W$4)</f>
        <v>3.28373343795266i</v>
      </c>
      <c r="F106" t="str">
        <f>IMPRODUCT(D106,'Input-Output'!W$3,'Input-Output'!W$4)</f>
        <v>-346.593384370556</v>
      </c>
      <c r="G106" t="str">
        <f t="shared" si="8"/>
        <v>-345.593384370556+3.28373343795266i</v>
      </c>
      <c r="H106" t="str">
        <f t="shared" si="9"/>
        <v>1+3.28373343795266i</v>
      </c>
      <c r="I106" t="str">
        <f>IMPRODUCT(IMDIV(H106,G106),'Input-Output'!Q$20,IMEXP(IMDIV(C106,-'Input-Output'!C$5)))</f>
        <v>0.00107229945199674+0.0140044044079471i</v>
      </c>
      <c r="J106">
        <f t="shared" si="10"/>
        <v>1.4045396716934722E-2</v>
      </c>
      <c r="K106">
        <f t="shared" si="11"/>
        <v>85.62147837954474</v>
      </c>
    </row>
    <row r="107" spans="2:11" x14ac:dyDescent="0.45">
      <c r="B107">
        <f>'Comp Graph Math'!B104</f>
        <v>99999.999999999127</v>
      </c>
      <c r="C107" s="2" t="str">
        <f t="shared" si="6"/>
        <v>628318.530717953i</v>
      </c>
      <c r="D107" t="str">
        <f t="shared" si="7"/>
        <v>-394784176043.567</v>
      </c>
      <c r="E107" t="str">
        <f>IMPRODUCT(C107,'Input-Output'!W$5,'Input-Output'!W$4)</f>
        <v>3.51858377202054i</v>
      </c>
      <c r="F107" t="str">
        <f>IMPRODUCT(D107,'Input-Output'!W$3,'Input-Output'!W$4)</f>
        <v>-397.942449451916</v>
      </c>
      <c r="G107" t="str">
        <f t="shared" si="8"/>
        <v>-396.942449451916+3.51858377202054i</v>
      </c>
      <c r="H107" t="str">
        <f t="shared" si="9"/>
        <v>1+3.51858377202054i</v>
      </c>
      <c r="I107" t="str">
        <f>IMPRODUCT(IMDIV(H107,G107),'Input-Output'!Q$20,IMEXP(IMDIV(C107,-'Input-Output'!C$5)))</f>
        <v>0.00345119910517087+0.0125658476970473i</v>
      </c>
      <c r="J107">
        <f t="shared" si="10"/>
        <v>1.3031166625015626E-2</v>
      </c>
      <c r="K107">
        <f t="shared" si="11"/>
        <v>74.642440508396433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4"/>
  <sheetViews>
    <sheetView workbookViewId="0"/>
  </sheetViews>
  <sheetFormatPr defaultRowHeight="14.25" x14ac:dyDescent="0.45"/>
  <cols>
    <col min="19" max="19" width="10.59765625" customWidth="1"/>
  </cols>
  <sheetData>
    <row r="2" spans="1:30" ht="15" x14ac:dyDescent="0.25">
      <c r="M2" t="s">
        <v>21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U2" t="s">
        <v>30</v>
      </c>
      <c r="V2" s="3" t="s">
        <v>31</v>
      </c>
      <c r="W2" s="3" t="s">
        <v>32</v>
      </c>
      <c r="X2" s="3" t="s">
        <v>33</v>
      </c>
      <c r="Y2" s="3" t="s">
        <v>34</v>
      </c>
      <c r="Z2" s="3" t="s">
        <v>35</v>
      </c>
    </row>
    <row r="3" spans="1:30" ht="15" x14ac:dyDescent="0.25"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M3">
        <f>'Input-Output'!M$14</f>
        <v>10.000000000000002</v>
      </c>
      <c r="N3">
        <f>'Input-Output'!M17</f>
        <v>-18.210127457224694</v>
      </c>
      <c r="O3">
        <f>'Input-Output'!M18</f>
        <v>8.2820418130686022</v>
      </c>
      <c r="P3">
        <f>'Input-Output'!M19</f>
        <v>0</v>
      </c>
      <c r="Q3">
        <f>'Input-Output'!M20</f>
        <v>0</v>
      </c>
      <c r="R3">
        <f>'Input-Output'!M21</f>
        <v>0</v>
      </c>
      <c r="S3" t="s">
        <v>29</v>
      </c>
      <c r="U3">
        <v>1</v>
      </c>
      <c r="V3">
        <f>-'Input-Output'!M8</f>
        <v>-1.2846095433360292</v>
      </c>
      <c r="W3">
        <f>-'Input-Output'!M9</f>
        <v>0.28460954333602928</v>
      </c>
      <c r="X3">
        <f>-'Input-Output'!M10</f>
        <v>0</v>
      </c>
      <c r="Y3">
        <f>-'Input-Output'!M11</f>
        <v>0</v>
      </c>
      <c r="Z3">
        <f>-'Input-Output'!M12</f>
        <v>0</v>
      </c>
      <c r="AA3" t="s">
        <v>36</v>
      </c>
      <c r="AB3" t="s">
        <v>37</v>
      </c>
      <c r="AC3" t="s">
        <v>38</v>
      </c>
      <c r="AD3" t="s">
        <v>39</v>
      </c>
    </row>
    <row r="4" spans="1:30" ht="15" x14ac:dyDescent="0.25">
      <c r="A4">
        <v>2</v>
      </c>
      <c r="B4">
        <f>10^A4</f>
        <v>100</v>
      </c>
      <c r="C4" s="2" t="str">
        <f>COMPLEX(COS(2*PI()*B4*1/'Input-Output'!C$5),SIN(2*PI()*B4*1/'Input-Output'!C$5))</f>
        <v>0.999995065201858+0.00314158748587956i</v>
      </c>
      <c r="D4" t="str">
        <f>IMPOWER($C4,-1)</f>
        <v>0.999995065201858-0.00314158748587956i</v>
      </c>
      <c r="E4" t="str">
        <f>IMPOWER($C4,-2)</f>
        <v>0.999980260856138-0.00628314396555895i</v>
      </c>
      <c r="F4" t="str">
        <f>IMPOWER($C4,-3)</f>
        <v>0.99995558710895-0.009424638433144i</v>
      </c>
      <c r="G4" t="str">
        <f>IMPOWER($C4,-4)</f>
        <v>0.999921044203817-0.0125660398833526i</v>
      </c>
      <c r="H4" t="str">
        <f>IMPOWER($C4,-5)</f>
        <v>0.999876632481662-0.0157073173118207i</v>
      </c>
      <c r="M4">
        <f>'Input-Output'!M$14</f>
        <v>10.000000000000002</v>
      </c>
      <c r="N4" t="str">
        <f t="shared" ref="N4:R4" si="0">IMPRODUCT(D4,N$3)</f>
        <v>-18.2100375939216+0.0572087085358889i</v>
      </c>
      <c r="O4" t="str">
        <f t="shared" si="0"/>
        <v>8.28187833265378-0.0520372610402889i</v>
      </c>
      <c r="P4" t="str">
        <f t="shared" si="0"/>
        <v>0</v>
      </c>
      <c r="Q4" t="str">
        <f t="shared" si="0"/>
        <v>0</v>
      </c>
      <c r="R4" t="str">
        <f t="shared" si="0"/>
        <v>0</v>
      </c>
      <c r="S4" t="str">
        <f>IMSUM(M4:R4)</f>
        <v>0.0718407387321811+0.0051714474956i</v>
      </c>
      <c r="U4">
        <v>1</v>
      </c>
      <c r="V4" t="str">
        <f>IMPRODUCT(D4,V$3)</f>
        <v>-1.28460320404724+0.00403571326558593i</v>
      </c>
      <c r="W4" t="str">
        <f t="shared" ref="W4:Z4" si="1">IMPRODUCT(E4,W$3)</f>
        <v>0.284603925387309-0.00178824273475226i</v>
      </c>
      <c r="X4" t="str">
        <f t="shared" si="1"/>
        <v>0</v>
      </c>
      <c r="Y4" t="str">
        <f t="shared" si="1"/>
        <v>0</v>
      </c>
      <c r="Z4" t="str">
        <f t="shared" si="1"/>
        <v>0</v>
      </c>
      <c r="AA4" t="str">
        <f>IMSUM(U4:Z4)</f>
        <v>7.21340069065324E-07+0.00224747053083367i</v>
      </c>
      <c r="AB4" t="str">
        <f>IMDIV(S4,AA4)</f>
        <v>2.31126710437267-31.9644108952835i</v>
      </c>
      <c r="AC4">
        <f>IMABS(AB4)</f>
        <v>32.047862947633092</v>
      </c>
      <c r="AD4">
        <f>IMARGUMENT(AB4)*180/PI()</f>
        <v>-85.864282266824148</v>
      </c>
    </row>
    <row r="5" spans="1:30" ht="15" x14ac:dyDescent="0.25">
      <c r="A5">
        <f>A4+3/100</f>
        <v>2.0299999999999998</v>
      </c>
      <c r="B5">
        <f t="shared" ref="B5:B68" si="2">10^A5</f>
        <v>107.15193052376065</v>
      </c>
      <c r="C5" s="2" t="str">
        <f>COMPLEX(COS(2*PI()*B5*1/'Input-Output'!C$5),SIN(2*PI()*B5*1/'Input-Output'!C$5))</f>
        <v>0.999994334094332+0.00336627081984206i</v>
      </c>
      <c r="D5" t="str">
        <f t="shared" ref="D5:D68" si="3">IMPOWER($C5,-1)</f>
        <v>0.999994334094333-0.00336627081984206i</v>
      </c>
      <c r="E5" t="str">
        <f t="shared" ref="E5:E68" si="4">IMPOWER($C5,-2)</f>
        <v>0.999977336441536-0.0067325034937383i</v>
      </c>
      <c r="F5" t="str">
        <f t="shared" ref="F5:F68" si="5">IMPOWER($C5,-3)</f>
        <v>0.999949007234223-0.0100986598761751i</v>
      </c>
      <c r="G5" t="str">
        <f t="shared" ref="G5:G68" si="6">IMPOWER($C5,-4)</f>
        <v>0.999909346793415-0.0134647018225035i</v>
      </c>
      <c r="H5" t="str">
        <f t="shared" ref="H5:H68" si="7">IMPOWER($C5,-5)</f>
        <v>0.999858355568538-0.0168305911893712i</v>
      </c>
      <c r="M5">
        <f>'Input-Output'!M$14</f>
        <v>10.000000000000002</v>
      </c>
      <c r="N5" t="str">
        <f t="shared" ref="N5:N68" si="8">IMPRODUCT(D5,N$3)</f>
        <v>-18.2100242803603+0.0613002206848602i</v>
      </c>
      <c r="O5" t="str">
        <f t="shared" ref="O5:O68" si="9">IMPRODUCT(E5,O$3)</f>
        <v>8.28185411252977-0.055758875441771i</v>
      </c>
      <c r="P5" t="str">
        <f t="shared" ref="P5:P68" si="10">IMPRODUCT(F5,P$3)</f>
        <v>0</v>
      </c>
      <c r="Q5" t="str">
        <f t="shared" ref="Q5:Q68" si="11">IMPRODUCT(G5,Q$3)</f>
        <v>0</v>
      </c>
      <c r="R5" t="str">
        <f t="shared" ref="R5:R68" si="12">IMPRODUCT(H5,R$3)</f>
        <v>0</v>
      </c>
      <c r="S5" t="str">
        <f t="shared" ref="S5:S68" si="13">IMSUM(M5:R5)</f>
        <v>0.0718298321694704+0.0055413452430892i</v>
      </c>
      <c r="U5">
        <v>1</v>
      </c>
      <c r="V5" t="str">
        <f t="shared" ref="V5:V68" si="14">IMPRODUCT(D5,V$3)</f>
        <v>-1.28460226485954+0.00432434362062271i</v>
      </c>
      <c r="W5" t="str">
        <f t="shared" ref="W5:W68" si="15">IMPRODUCT(E5,W$3)</f>
        <v>0.284603093071004-0.00191613474486108i</v>
      </c>
      <c r="X5" t="str">
        <f t="shared" ref="X5:X68" si="16">IMPRODUCT(F5,X$3)</f>
        <v>0</v>
      </c>
      <c r="Y5" t="str">
        <f t="shared" ref="Y5:Y68" si="17">IMPRODUCT(G5,Y$3)</f>
        <v>0</v>
      </c>
      <c r="Z5" t="str">
        <f t="shared" ref="Z5:Z68" si="18">IMPRODUCT(H5,Z$3)</f>
        <v>0</v>
      </c>
      <c r="AA5" t="str">
        <f t="shared" ref="AA5:AA68" si="19">IMSUM(U5:Z5)</f>
        <v>8.28211463910211E-07+0.00240820887576163i</v>
      </c>
      <c r="AB5" t="str">
        <f t="shared" ref="AB5:AB68" si="20">IMDIV(S5,AA5)</f>
        <v>2.31128112187338-29.8262823723014i</v>
      </c>
      <c r="AC5">
        <f t="shared" ref="AC5:AC68" si="21">IMABS(AB5)</f>
        <v>29.915700569710637</v>
      </c>
      <c r="AD5">
        <f t="shared" ref="AD5:AD68" si="22">IMARGUMENT(AB5)*180/PI()</f>
        <v>-85.568923664947505</v>
      </c>
    </row>
    <row r="6" spans="1:30" ht="15" x14ac:dyDescent="0.25">
      <c r="A6">
        <f t="shared" ref="A6:A69" si="23">A5+3/100</f>
        <v>2.0599999999999996</v>
      </c>
      <c r="B6">
        <f t="shared" si="2"/>
        <v>114.81536214968826</v>
      </c>
      <c r="C6" s="2" t="str">
        <f>COMPLEX(COS(2*PI()*B6*1/'Input-Output'!C$5),SIN(2*PI()*B6*1/'Input-Output'!C$5))</f>
        <v>0.999993494670799+0.0036070231608424i</v>
      </c>
      <c r="D6" t="str">
        <f t="shared" si="3"/>
        <v>0.999993494670799-0.0036070231608424i</v>
      </c>
      <c r="E6" t="str">
        <f t="shared" si="4"/>
        <v>0.999973978767834-0.00721399939193861i</v>
      </c>
      <c r="F6" t="str">
        <f t="shared" si="5"/>
        <v>0.999941452545021-0.010820881764153i</v>
      </c>
      <c r="G6" t="str">
        <f t="shared" si="6"/>
        <v>0.999895916425546-0.0144276233495712i</v>
      </c>
      <c r="H6" t="str">
        <f t="shared" si="7"/>
        <v>0.999837371001865-0.0180341772221104i</v>
      </c>
      <c r="M6">
        <f>'Input-Output'!M$14</f>
        <v>10.000000000000002</v>
      </c>
      <c r="N6" t="str">
        <f t="shared" si="8"/>
        <v>-18.2100089943508+0.0656843515001016i</v>
      </c>
      <c r="O6" t="str">
        <f t="shared" si="9"/>
        <v>8.28182630413578-0.059746644603487i</v>
      </c>
      <c r="P6" t="str">
        <f t="shared" si="10"/>
        <v>0</v>
      </c>
      <c r="Q6" t="str">
        <f t="shared" si="11"/>
        <v>0</v>
      </c>
      <c r="R6" t="str">
        <f t="shared" si="12"/>
        <v>0</v>
      </c>
      <c r="S6" t="str">
        <f t="shared" si="13"/>
        <v>0.071817309784981+0.0059377068966146i</v>
      </c>
      <c r="U6">
        <v>1</v>
      </c>
      <c r="V6" t="str">
        <f t="shared" si="14"/>
        <v>-1.28460118652806+0.00463361637545224i</v>
      </c>
      <c r="W6" t="str">
        <f t="shared" si="15"/>
        <v>0.284602137445025-0.00205317307256604i</v>
      </c>
      <c r="X6" t="str">
        <f t="shared" si="16"/>
        <v>0</v>
      </c>
      <c r="Y6" t="str">
        <f t="shared" si="17"/>
        <v>0</v>
      </c>
      <c r="Z6" t="str">
        <f t="shared" si="18"/>
        <v>0</v>
      </c>
      <c r="AA6" t="str">
        <f t="shared" si="19"/>
        <v>9.5091696500349E-07+0.0025804433028862i</v>
      </c>
      <c r="AB6" t="str">
        <f t="shared" si="20"/>
        <v>2.31129721614549-27.8305327820699i</v>
      </c>
      <c r="AC6">
        <f t="shared" si="21"/>
        <v>27.926343293657858</v>
      </c>
      <c r="AD6">
        <f t="shared" si="22"/>
        <v>-85.252538870146111</v>
      </c>
    </row>
    <row r="7" spans="1:30" ht="15" x14ac:dyDescent="0.25">
      <c r="A7">
        <f t="shared" si="23"/>
        <v>2.0899999999999994</v>
      </c>
      <c r="B7">
        <f t="shared" si="2"/>
        <v>123.026877081238</v>
      </c>
      <c r="C7" s="2" t="str">
        <f>COMPLEX(COS(2*PI()*B7*1/'Input-Output'!C$5),SIN(2*PI()*B7*1/'Input-Output'!C$5))</f>
        <v>0.999992530883918+0.00386499370960081i</v>
      </c>
      <c r="D7" t="str">
        <f t="shared" si="3"/>
        <v>0.999992530883919-0.00386499370960081i</v>
      </c>
      <c r="E7" t="str">
        <f t="shared" si="4"/>
        <v>0.99997012364725-0.00772992968302829i</v>
      </c>
      <c r="F7" t="str">
        <f t="shared" si="5"/>
        <v>0.999932778624719-0.0115947501849716i</v>
      </c>
      <c r="G7" t="str">
        <f t="shared" si="6"/>
        <v>0.999880496374193-0.0154593974818447i</v>
      </c>
      <c r="H7" t="str">
        <f t="shared" si="7"/>
        <v>0.999813277676676-0.0193238138426492i</v>
      </c>
      <c r="M7">
        <f>'Input-Output'!M$14</f>
        <v>10.000000000000002</v>
      </c>
      <c r="N7" t="str">
        <f t="shared" si="8"/>
        <v>-18.2099914436689+0.0703820280732024i</v>
      </c>
      <c r="O7" t="str">
        <f t="shared" si="9"/>
        <v>8.28179437586591-0.0640196008469204i</v>
      </c>
      <c r="P7" t="str">
        <f t="shared" si="10"/>
        <v>0</v>
      </c>
      <c r="Q7" t="str">
        <f t="shared" si="11"/>
        <v>0</v>
      </c>
      <c r="R7" t="str">
        <f t="shared" si="12"/>
        <v>0</v>
      </c>
      <c r="S7" t="str">
        <f t="shared" si="13"/>
        <v>0.0718029321970111+0.006362427226282i</v>
      </c>
      <c r="U7">
        <v>1</v>
      </c>
      <c r="V7" t="str">
        <f t="shared" si="14"/>
        <v>-1.28459994843823+0.00496500780428692i</v>
      </c>
      <c r="W7" t="str">
        <f t="shared" si="15"/>
        <v>0.284601040240917-0.0022000117571063i</v>
      </c>
      <c r="X7" t="str">
        <f t="shared" si="16"/>
        <v>0</v>
      </c>
      <c r="Y7" t="str">
        <f t="shared" si="17"/>
        <v>0</v>
      </c>
      <c r="Z7" t="str">
        <f t="shared" si="18"/>
        <v>0</v>
      </c>
      <c r="AA7" t="str">
        <f t="shared" si="19"/>
        <v>1.09180268698106E-06+0.00276499604718062i</v>
      </c>
      <c r="AB7" t="str">
        <f t="shared" si="20"/>
        <v>2.31131569489576-25.9676352049536i</v>
      </c>
      <c r="AC7">
        <f t="shared" si="21"/>
        <v>26.070294558731341</v>
      </c>
      <c r="AD7">
        <f t="shared" si="22"/>
        <v>-84.91364649533007</v>
      </c>
    </row>
    <row r="8" spans="1:30" ht="15" x14ac:dyDescent="0.25">
      <c r="A8">
        <f t="shared" si="23"/>
        <v>2.1199999999999992</v>
      </c>
      <c r="B8">
        <f t="shared" si="2"/>
        <v>131.8256738556405</v>
      </c>
      <c r="C8" s="2" t="str">
        <f>COMPLEX(COS(2*PI()*B8*1/'Input-Output'!C$5),SIN(2*PI()*B8*1/'Input-Output'!C$5))</f>
        <v>0.999991424308903+0.00414141384685815i</v>
      </c>
      <c r="D8" t="str">
        <f t="shared" si="3"/>
        <v>0.999991424308904-0.00414141384685815i</v>
      </c>
      <c r="E8" t="str">
        <f t="shared" si="4"/>
        <v>0.999965697382699-0.0082827566627446i</v>
      </c>
      <c r="F8" t="str">
        <f t="shared" si="5"/>
        <v>0.999922819662637-0.0124239574179059i</v>
      </c>
      <c r="G8" t="str">
        <f t="shared" si="6"/>
        <v>0.999862791884132-0.0165649450850252i</v>
      </c>
      <c r="H8" t="str">
        <f t="shared" si="7"/>
        <v>0.999785615076743-0.0207056486404403i</v>
      </c>
      <c r="M8">
        <f>'Input-Output'!M$14</f>
        <v>10.000000000000002</v>
      </c>
      <c r="N8" t="str">
        <f t="shared" si="8"/>
        <v>-18.2099712927968+0.0754156740044021i</v>
      </c>
      <c r="O8" t="str">
        <f t="shared" si="9"/>
        <v>8.28175771735782-0.0685981370083233i</v>
      </c>
      <c r="P8" t="str">
        <f t="shared" si="10"/>
        <v>0</v>
      </c>
      <c r="Q8" t="str">
        <f t="shared" si="11"/>
        <v>0</v>
      </c>
      <c r="R8" t="str">
        <f t="shared" si="12"/>
        <v>0</v>
      </c>
      <c r="S8" t="str">
        <f t="shared" si="13"/>
        <v>0.0717864245610205+0.0068175369960788i</v>
      </c>
      <c r="U8">
        <v>1</v>
      </c>
      <c r="V8" t="str">
        <f t="shared" si="14"/>
        <v>-1.28459852692141+0.00532009975057796i</v>
      </c>
      <c r="W8" t="str">
        <f t="shared" si="15"/>
        <v>0.284599780483784-0.00235735159134719i</v>
      </c>
      <c r="X8" t="str">
        <f t="shared" si="16"/>
        <v>0</v>
      </c>
      <c r="Y8" t="str">
        <f t="shared" si="17"/>
        <v>0</v>
      </c>
      <c r="Z8" t="str">
        <f t="shared" si="18"/>
        <v>0</v>
      </c>
      <c r="AA8" t="str">
        <f t="shared" si="19"/>
        <v>1.25356237401508E-06+0.00296274815923077i</v>
      </c>
      <c r="AB8" t="str">
        <f t="shared" si="20"/>
        <v>2.31133691115628-24.2286969050628i</v>
      </c>
      <c r="AC8">
        <f t="shared" si="21"/>
        <v>24.338694131655323</v>
      </c>
      <c r="AD8">
        <f t="shared" si="22"/>
        <v>-84.550664323786236</v>
      </c>
    </row>
    <row r="9" spans="1:30" ht="15" x14ac:dyDescent="0.25">
      <c r="A9">
        <f t="shared" si="23"/>
        <v>2.149999999999999</v>
      </c>
      <c r="B9">
        <f t="shared" si="2"/>
        <v>141.25375446227517</v>
      </c>
      <c r="C9" s="2" t="str">
        <f>COMPLEX(COS(2*PI()*B9*1/'Input-Output'!C$5),SIN(2*PI()*B9*1/'Input-Output'!C$5))</f>
        <v>0.999990153791295+0.00443760300852745i</v>
      </c>
      <c r="D9" t="str">
        <f t="shared" si="3"/>
        <v>0.999990153791296-0.00443760300852745i</v>
      </c>
      <c r="E9" t="str">
        <f t="shared" si="4"/>
        <v>0.999960615359078-0.00887511862992417i</v>
      </c>
      <c r="F9" t="str">
        <f t="shared" si="5"/>
        <v>0.99991138528503-0.0133124594787803i</v>
      </c>
      <c r="G9" t="str">
        <f t="shared" si="6"/>
        <v>0.999842464538611-0.0177495381731276i</v>
      </c>
      <c r="H9" t="str">
        <f t="shared" si="7"/>
        <v>0.999753854477037-0.0221862673361604i</v>
      </c>
      <c r="M9">
        <f>'Input-Output'!M$14</f>
        <v>10.000000000000002</v>
      </c>
      <c r="N9" t="str">
        <f t="shared" si="8"/>
        <v>-18.2099481565092+0.0808093163898486i</v>
      </c>
      <c r="O9" t="str">
        <f t="shared" si="9"/>
        <v>8.28171562782569-0.0735041035889761i</v>
      </c>
      <c r="P9" t="str">
        <f t="shared" si="10"/>
        <v>0</v>
      </c>
      <c r="Q9" t="str">
        <f t="shared" si="11"/>
        <v>0</v>
      </c>
      <c r="R9" t="str">
        <f t="shared" si="12"/>
        <v>0</v>
      </c>
      <c r="S9" t="str">
        <f t="shared" si="13"/>
        <v>0.0717674713164929+0.0073052128008725i</v>
      </c>
      <c r="U9">
        <v>1</v>
      </c>
      <c r="V9" t="str">
        <f t="shared" si="14"/>
        <v>-1.28459689480236+0.00570058717429104i</v>
      </c>
      <c r="W9" t="str">
        <f t="shared" si="15"/>
        <v>0.284598334091362-0.0025259434603158i</v>
      </c>
      <c r="X9" t="str">
        <f t="shared" si="16"/>
        <v>0</v>
      </c>
      <c r="Y9" t="str">
        <f t="shared" si="17"/>
        <v>0</v>
      </c>
      <c r="Z9" t="str">
        <f t="shared" si="18"/>
        <v>0</v>
      </c>
      <c r="AA9" t="str">
        <f t="shared" si="19"/>
        <v>1.43928900192547E-06+0.00317464371397524i</v>
      </c>
      <c r="AB9" t="str">
        <f t="shared" si="20"/>
        <v>2.31136127070571-22.6054168799227i</v>
      </c>
      <c r="AC9">
        <f t="shared" si="21"/>
        <v>22.723275803431434</v>
      </c>
      <c r="AD9">
        <f t="shared" si="22"/>
        <v>-84.16190325901573</v>
      </c>
    </row>
    <row r="10" spans="1:30" ht="15" x14ac:dyDescent="0.25">
      <c r="A10">
        <f t="shared" si="23"/>
        <v>2.1799999999999988</v>
      </c>
      <c r="B10">
        <f t="shared" si="2"/>
        <v>151.35612484362048</v>
      </c>
      <c r="C10" s="2" t="str">
        <f>COMPLEX(COS(2*PI()*B10*1/'Input-Output'!C$5),SIN(2*PI()*B10*1/'Input-Output'!C$5))</f>
        <v>0.999988695042566+0.0047549749805011i</v>
      </c>
      <c r="D10" t="str">
        <f t="shared" si="3"/>
        <v>0.999988695042567-0.0047549749805011i</v>
      </c>
      <c r="E10" t="str">
        <f t="shared" si="4"/>
        <v>0.99995478042587-0.0095098424514227i</v>
      </c>
      <c r="F10" t="str">
        <f t="shared" si="5"/>
        <v>0.999898256916717-0.0142644949056161i</v>
      </c>
      <c r="G10" t="str">
        <f t="shared" si="6"/>
        <v>0.9998191257931-0.019018824840794i</v>
      </c>
      <c r="H10" t="str">
        <f t="shared" si="7"/>
        <v>0.999717388844165-0.0237727247619614i</v>
      </c>
      <c r="M10">
        <f>'Input-Output'!M$14</f>
        <v>10.000000000000002</v>
      </c>
      <c r="N10" t="str">
        <f t="shared" si="8"/>
        <v>-18.2099215925089+0.0865887004508395i</v>
      </c>
      <c r="O10" t="str">
        <f t="shared" si="9"/>
        <v>8.28166730266489-0.0787609128183776i</v>
      </c>
      <c r="P10" t="str">
        <f t="shared" si="10"/>
        <v>0</v>
      </c>
      <c r="Q10" t="str">
        <f t="shared" si="11"/>
        <v>0</v>
      </c>
      <c r="R10" t="str">
        <f t="shared" si="12"/>
        <v>0</v>
      </c>
      <c r="S10" t="str">
        <f t="shared" si="13"/>
        <v>0.0717457101559926+0.00782778763246189i</v>
      </c>
      <c r="U10">
        <v>1</v>
      </c>
      <c r="V10" t="str">
        <f t="shared" si="14"/>
        <v>-1.28459502087982+0.00610828623827576i</v>
      </c>
      <c r="W10" t="str">
        <f t="shared" si="15"/>
        <v>0.284596673413686-0.002706591917297i</v>
      </c>
      <c r="X10" t="str">
        <f t="shared" si="16"/>
        <v>0</v>
      </c>
      <c r="Y10" t="str">
        <f t="shared" si="17"/>
        <v>0</v>
      </c>
      <c r="Z10" t="str">
        <f t="shared" si="18"/>
        <v>0</v>
      </c>
      <c r="AA10" t="str">
        <f t="shared" si="19"/>
        <v>1.65253386597009E-06+0.00340169432097876i</v>
      </c>
      <c r="AB10" t="str">
        <f t="shared" si="20"/>
        <v>2.31138923906541-21.0900462350643i</v>
      </c>
      <c r="AC10">
        <f t="shared" si="21"/>
        <v>21.216327920062351</v>
      </c>
      <c r="AD10">
        <f t="shared" si="22"/>
        <v>-83.745561106450978</v>
      </c>
    </row>
    <row r="11" spans="1:30" ht="15" x14ac:dyDescent="0.25">
      <c r="A11">
        <f t="shared" si="23"/>
        <v>2.2099999999999986</v>
      </c>
      <c r="B11">
        <f t="shared" si="2"/>
        <v>162.18100973589259</v>
      </c>
      <c r="C11" s="2" t="str">
        <f>COMPLEX(COS(2*PI()*B11*1/'Input-Output'!C$5),SIN(2*PI()*B11*1/'Input-Output'!C$5))</f>
        <v>0.999987020175805+0.00509504464300485i</v>
      </c>
      <c r="D11" t="str">
        <f t="shared" si="3"/>
        <v>0.999987020175805-0.00509504464300485i</v>
      </c>
      <c r="E11" t="str">
        <f t="shared" si="4"/>
        <v>0.999948081040172-0.0101899570204422i</v>
      </c>
      <c r="F11" t="str">
        <f t="shared" si="5"/>
        <v>0.999883183603946-0.0152846048701783i</v>
      </c>
      <c r="G11" t="str">
        <f t="shared" si="6"/>
        <v>0.999792329551843-0.0203788559369461i</v>
      </c>
      <c r="H11" t="str">
        <f t="shared" si="7"/>
        <v>0.999675521242402-0.0254725779757792i</v>
      </c>
      <c r="M11">
        <f>'Input-Output'!M$14</f>
        <v>10.000000000000002</v>
      </c>
      <c r="N11" t="str">
        <f t="shared" si="8"/>
        <v>-18.2098910929717+0.0927814123493682i</v>
      </c>
      <c r="O11" t="str">
        <f t="shared" si="9"/>
        <v>8.28161181807241-0.0843936501166742i</v>
      </c>
      <c r="P11" t="str">
        <f t="shared" si="10"/>
        <v>0</v>
      </c>
      <c r="Q11" t="str">
        <f t="shared" si="11"/>
        <v>0</v>
      </c>
      <c r="R11" t="str">
        <f t="shared" si="12"/>
        <v>0</v>
      </c>
      <c r="S11" t="str">
        <f t="shared" si="13"/>
        <v>0.0717207251007128+0.008387762232694i</v>
      </c>
      <c r="U11">
        <v>1</v>
      </c>
      <c r="V11" t="str">
        <f t="shared" si="14"/>
        <v>-1.28459286933+0.00654514297212714i</v>
      </c>
      <c r="W11" t="str">
        <f t="shared" si="15"/>
        <v>0.284594766704582-0.00290015901420182i</v>
      </c>
      <c r="X11" t="str">
        <f t="shared" si="16"/>
        <v>0</v>
      </c>
      <c r="Y11" t="str">
        <f t="shared" si="17"/>
        <v>0</v>
      </c>
      <c r="Z11" t="str">
        <f t="shared" si="18"/>
        <v>0</v>
      </c>
      <c r="AA11" t="str">
        <f t="shared" si="19"/>
        <v>1.89737458206052E-06+0.00364498395792532i</v>
      </c>
      <c r="AB11" t="str">
        <f t="shared" si="20"/>
        <v>2.31142135087421-19.6753511939771i</v>
      </c>
      <c r="AC11">
        <f t="shared" si="21"/>
        <v>19.810656558216671</v>
      </c>
      <c r="AD11">
        <f t="shared" si="22"/>
        <v>-83.299716226343875</v>
      </c>
    </row>
    <row r="12" spans="1:30" ht="15" x14ac:dyDescent="0.25">
      <c r="A12">
        <f t="shared" si="23"/>
        <v>2.2399999999999984</v>
      </c>
      <c r="B12">
        <f t="shared" si="2"/>
        <v>173.78008287493708</v>
      </c>
      <c r="C12" s="2" t="str">
        <f>COMPLEX(COS(2*PI()*B12*1/'Input-Output'!C$5),SIN(2*PI()*B12*1/'Input-Output'!C$5))</f>
        <v>0.999985097172621+0.0054594351964995i</v>
      </c>
      <c r="D12" t="str">
        <f t="shared" si="3"/>
        <v>0.99998509717262-0.00545943519649949i</v>
      </c>
      <c r="E12" t="str">
        <f t="shared" si="4"/>
        <v>0.99994038913467-0.0109187076709583i</v>
      </c>
      <c r="F12" t="str">
        <f t="shared" si="5"/>
        <v>0.999865877218701-0.0163776547061859i</v>
      </c>
      <c r="G12" t="str">
        <f t="shared" si="6"/>
        <v>0.999761563645591-0.0218361135946916i</v>
      </c>
      <c r="H12" t="str">
        <f t="shared" si="7"/>
        <v>0.999627451524473-0.0272939216435341i</v>
      </c>
      <c r="M12">
        <f>'Input-Output'!M$14</f>
        <v>10.000000000000002</v>
      </c>
      <c r="N12" t="str">
        <f t="shared" si="8"/>
        <v>-18.2098560748386+0.0994170107727143i</v>
      </c>
      <c r="O12" t="str">
        <f t="shared" si="9"/>
        <v>8.28154811338943-0.0904291934755495i</v>
      </c>
      <c r="P12" t="str">
        <f t="shared" si="10"/>
        <v>0</v>
      </c>
      <c r="Q12" t="str">
        <f t="shared" si="11"/>
        <v>0</v>
      </c>
      <c r="R12" t="str">
        <f t="shared" si="12"/>
        <v>0</v>
      </c>
      <c r="S12" t="str">
        <f t="shared" si="13"/>
        <v>0.0716920385508306+0.0089878172971648i</v>
      </c>
      <c r="U12">
        <v>1</v>
      </c>
      <c r="V12" t="str">
        <f t="shared" si="14"/>
        <v>-1.28459039902175+0.00701324255464785i</v>
      </c>
      <c r="W12" t="str">
        <f t="shared" si="15"/>
        <v>0.28459257751487-0.00310756840405104i</v>
      </c>
      <c r="X12" t="str">
        <f t="shared" si="16"/>
        <v>0</v>
      </c>
      <c r="Y12" t="str">
        <f t="shared" si="17"/>
        <v>0</v>
      </c>
      <c r="Z12" t="str">
        <f t="shared" si="18"/>
        <v>0</v>
      </c>
      <c r="AA12" t="str">
        <f t="shared" si="19"/>
        <v>2.17849312000862E-06+0.00390567415059681i</v>
      </c>
      <c r="AB12" t="str">
        <f t="shared" si="20"/>
        <v>2.31145822006544-18.3545785671974i</v>
      </c>
      <c r="AC12">
        <f t="shared" si="21"/>
        <v>18.499551169758966</v>
      </c>
      <c r="AD12">
        <f t="shared" si="22"/>
        <v>-82.822321122454511</v>
      </c>
    </row>
    <row r="13" spans="1:30" ht="15" x14ac:dyDescent="0.25">
      <c r="A13">
        <f t="shared" si="23"/>
        <v>2.2699999999999982</v>
      </c>
      <c r="B13">
        <f t="shared" si="2"/>
        <v>186.208713666286</v>
      </c>
      <c r="C13" s="2" t="str">
        <f>COMPLEX(COS(2*PI()*B13*1/'Input-Output'!C$5),SIN(2*PI()*B13*1/'Input-Output'!C$5))</f>
        <v>0.99998288927107+0.00584988590338508i</v>
      </c>
      <c r="D13" t="str">
        <f t="shared" si="3"/>
        <v>0.99998288927107-0.00584988590338508i</v>
      </c>
      <c r="E13" t="str">
        <f t="shared" si="4"/>
        <v>0.999931557669835-0.0116995716151462i</v>
      </c>
      <c r="F13" t="str">
        <f t="shared" si="5"/>
        <v>0.999846006952936-0.0175488569505104i</v>
      </c>
      <c r="G13" t="str">
        <f t="shared" si="6"/>
        <v>0.999726240048045-0.0233975417384059i</v>
      </c>
      <c r="H13" t="str">
        <f t="shared" si="7"/>
        <v>0.999572261053758-0.0292454258283128i</v>
      </c>
      <c r="M13">
        <f>'Input-Output'!M$14</f>
        <v>10.000000000000002</v>
      </c>
      <c r="N13" t="str">
        <f t="shared" si="8"/>
        <v>-18.20981586867+0.106527167910864i</v>
      </c>
      <c r="O13" t="str">
        <f t="shared" si="9"/>
        <v>8.28147497082839-0.0968963413116314i</v>
      </c>
      <c r="P13" t="str">
        <f t="shared" si="10"/>
        <v>0</v>
      </c>
      <c r="Q13" t="str">
        <f t="shared" si="11"/>
        <v>0</v>
      </c>
      <c r="R13" t="str">
        <f t="shared" si="12"/>
        <v>0</v>
      </c>
      <c r="S13" t="str">
        <f t="shared" si="13"/>
        <v>0.0716591021583923+0.0096308265992326i</v>
      </c>
      <c r="U13">
        <v>1</v>
      </c>
      <c r="V13" t="str">
        <f t="shared" si="14"/>
        <v>-1.28458756273035+0.00751481925891538i</v>
      </c>
      <c r="W13" t="str">
        <f t="shared" si="15"/>
        <v>0.284590063995696-0.00332980973461393i</v>
      </c>
      <c r="X13" t="str">
        <f t="shared" si="16"/>
        <v>0</v>
      </c>
      <c r="Y13" t="str">
        <f t="shared" si="17"/>
        <v>0</v>
      </c>
      <c r="Z13" t="str">
        <f t="shared" si="18"/>
        <v>0</v>
      </c>
      <c r="AA13" t="str">
        <f t="shared" si="19"/>
        <v>2.50126534595552E-06+0.00418500952430145i</v>
      </c>
      <c r="AB13" t="str">
        <f t="shared" si="20"/>
        <v>2.31150055128254-17.1214235155478i</v>
      </c>
      <c r="AC13">
        <f t="shared" si="21"/>
        <v>17.276752530418808</v>
      </c>
      <c r="AD13">
        <f t="shared" si="22"/>
        <v>-82.311196046021436</v>
      </c>
    </row>
    <row r="14" spans="1:30" x14ac:dyDescent="0.45">
      <c r="A14">
        <f t="shared" si="23"/>
        <v>2.299999999999998</v>
      </c>
      <c r="B14">
        <f t="shared" si="2"/>
        <v>199.52623149688711</v>
      </c>
      <c r="C14" s="2" t="str">
        <f>COMPLEX(COS(2*PI()*B14*1/'Input-Output'!C$5),SIN(2*PI()*B14*1/'Input-Output'!C$5))</f>
        <v>0.999980354262913+0.00626826038216971i</v>
      </c>
      <c r="D14" t="str">
        <f t="shared" si="3"/>
        <v>0.999980354262913-0.00626826038216971i</v>
      </c>
      <c r="E14" t="str">
        <f t="shared" si="4"/>
        <v>0.999921417823563-0.0125362744751485i</v>
      </c>
      <c r="F14" t="str">
        <f t="shared" si="5"/>
        <v>0.999823192997649-0.0188037959994225i</v>
      </c>
      <c r="G14" t="str">
        <f t="shared" si="6"/>
        <v>0.999685683644568-0.0250705786948317i</v>
      </c>
      <c r="H14" t="str">
        <f t="shared" si="7"/>
        <v>0.999508895167267-0.0313363763302455i</v>
      </c>
      <c r="M14">
        <f>'Input-Output'!M$14</f>
        <v>10.000000000000002</v>
      </c>
      <c r="N14" t="str">
        <f t="shared" si="8"/>
        <v>-18.2097697058483+0.114145820494382i</v>
      </c>
      <c r="O14" t="str">
        <f t="shared" si="9"/>
        <v>8.28139099219759-0.103825949383285i</v>
      </c>
      <c r="P14" t="str">
        <f t="shared" si="10"/>
        <v>0</v>
      </c>
      <c r="Q14" t="str">
        <f t="shared" si="11"/>
        <v>0</v>
      </c>
      <c r="R14" t="str">
        <f t="shared" si="12"/>
        <v>0</v>
      </c>
      <c r="S14" t="str">
        <f t="shared" si="13"/>
        <v>0.0716212863492931+0.010319871111097i</v>
      </c>
      <c r="U14">
        <v>1</v>
      </c>
      <c r="V14" t="str">
        <f t="shared" si="14"/>
        <v>-1.28458430623468+0.00805226710705035i</v>
      </c>
      <c r="W14" t="str">
        <f t="shared" si="15"/>
        <v>0.284587178098679-0.00356794335350713i</v>
      </c>
      <c r="X14" t="str">
        <f t="shared" si="16"/>
        <v>0</v>
      </c>
      <c r="Y14" t="str">
        <f t="shared" si="17"/>
        <v>0</v>
      </c>
      <c r="Z14" t="str">
        <f t="shared" si="18"/>
        <v>0</v>
      </c>
      <c r="AA14" t="str">
        <f t="shared" si="19"/>
        <v>2.87186399899886E-06+0.00448432375354322i</v>
      </c>
      <c r="AB14" t="str">
        <f t="shared" si="20"/>
        <v>2.31154915373849-15.969999453744i</v>
      </c>
      <c r="AC14">
        <f t="shared" si="21"/>
        <v>16.136422839115639</v>
      </c>
      <c r="AD14">
        <f t="shared" si="22"/>
        <v>-81.764022714763996</v>
      </c>
    </row>
    <row r="15" spans="1:30" x14ac:dyDescent="0.45">
      <c r="A15">
        <f t="shared" si="23"/>
        <v>2.3299999999999979</v>
      </c>
      <c r="B15">
        <f t="shared" si="2"/>
        <v>213.79620895022225</v>
      </c>
      <c r="C15" s="2" t="str">
        <f>COMPLEX(COS(2*PI()*B15*1/'Input-Output'!C$5),SIN(2*PI()*B15*1/'Input-Output'!C$5))</f>
        <v>0.999977443686759+0.00671655549333482i</v>
      </c>
      <c r="D15" t="str">
        <f t="shared" si="3"/>
        <v>0.999977443686759-0.00671655549333482i</v>
      </c>
      <c r="E15" t="str">
        <f t="shared" si="4"/>
        <v>0.99990977576461-0.0134328079852104i</v>
      </c>
      <c r="F15" t="str">
        <f t="shared" si="5"/>
        <v>0.999796999286231-0.0201484544878368i</v>
      </c>
      <c r="G15" t="str">
        <f t="shared" si="6"/>
        <v>0.999639119339265-0.0268631920407616i</v>
      </c>
      <c r="H15" t="str">
        <f t="shared" si="7"/>
        <v>0.999436143046091-0.0335767177245378i</v>
      </c>
      <c r="M15">
        <f>'Input-Output'!M$14</f>
        <v>10.000000000000002</v>
      </c>
      <c r="N15" t="str">
        <f t="shared" si="8"/>
        <v>-18.2097167038856+0.12230933160715i</v>
      </c>
      <c r="O15" t="str">
        <f t="shared" si="9"/>
        <v>8.28129457217855-0.111251077400434i</v>
      </c>
      <c r="P15" t="str">
        <f t="shared" si="10"/>
        <v>0</v>
      </c>
      <c r="Q15" t="str">
        <f t="shared" si="11"/>
        <v>0</v>
      </c>
      <c r="R15" t="str">
        <f t="shared" si="12"/>
        <v>0</v>
      </c>
      <c r="S15" t="str">
        <f t="shared" si="13"/>
        <v>0.0715778682929518+0.011058254206716i</v>
      </c>
      <c r="U15">
        <v>1</v>
      </c>
      <c r="V15" t="str">
        <f t="shared" si="14"/>
        <v>-1.28458056728078+0.00862815128508394i</v>
      </c>
      <c r="W15" t="str">
        <f t="shared" si="15"/>
        <v>0.284583864657597-0.0038231053463913i</v>
      </c>
      <c r="X15" t="str">
        <f t="shared" si="16"/>
        <v>0</v>
      </c>
      <c r="Y15" t="str">
        <f t="shared" si="17"/>
        <v>0</v>
      </c>
      <c r="Z15" t="str">
        <f t="shared" si="18"/>
        <v>0</v>
      </c>
      <c r="AA15" t="str">
        <f t="shared" si="19"/>
        <v>3.29737681703524E-06+0.00480504593869264i</v>
      </c>
      <c r="AB15" t="str">
        <f t="shared" si="20"/>
        <v>2.31160495642693-14.8948099505228i</v>
      </c>
      <c r="AC15">
        <f t="shared" si="21"/>
        <v>15.073117824019375</v>
      </c>
      <c r="AD15">
        <f t="shared" si="22"/>
        <v>-81.178338281413588</v>
      </c>
    </row>
    <row r="16" spans="1:30" x14ac:dyDescent="0.45">
      <c r="A16">
        <f t="shared" si="23"/>
        <v>2.3599999999999977</v>
      </c>
      <c r="B16">
        <f t="shared" si="2"/>
        <v>229.08676527677622</v>
      </c>
      <c r="C16" s="2" t="str">
        <f>COMPLEX(COS(2*PI()*B16*1/'Input-Output'!C$5),SIN(2*PI()*B16*1/'Input-Output'!C$5))</f>
        <v>0.999974101901689+0.00719691085886976i</v>
      </c>
      <c r="D16" t="str">
        <f t="shared" si="3"/>
        <v>0.999974101901689-0.00719691085886976i</v>
      </c>
      <c r="E16" t="str">
        <f t="shared" si="4"/>
        <v>0.999896408948179-0.0143934489451296i</v>
      </c>
      <c r="F16" t="str">
        <f t="shared" si="5"/>
        <v>0.999766925163669-0.0215892415054778i</v>
      </c>
      <c r="G16" t="str">
        <f t="shared" si="6"/>
        <v>0.999585657254928-0.0287839158252281i</v>
      </c>
      <c r="H16" t="str">
        <f t="shared" si="7"/>
        <v>0.999352614610943-0.0359770992476147i</v>
      </c>
      <c r="M16">
        <f>'Input-Output'!M$14</f>
        <v>10.000000000000002</v>
      </c>
      <c r="N16" t="str">
        <f t="shared" si="8"/>
        <v>-18.2096558495535+0.131056664038303i</v>
      </c>
      <c r="O16" t="str">
        <f t="shared" si="9"/>
        <v>8.28118386764596-0.119207145997832i</v>
      </c>
      <c r="P16" t="str">
        <f t="shared" si="10"/>
        <v>0</v>
      </c>
      <c r="Q16" t="str">
        <f t="shared" si="11"/>
        <v>0</v>
      </c>
      <c r="R16" t="str">
        <f t="shared" si="12"/>
        <v>0</v>
      </c>
      <c r="S16" t="str">
        <f t="shared" si="13"/>
        <v>0.0715280180924633+0.011849518040471i</v>
      </c>
      <c r="U16">
        <v>1</v>
      </c>
      <c r="V16" t="str">
        <f t="shared" si="14"/>
        <v>-1.28457627439178+0.00924522037184279i</v>
      </c>
      <c r="W16" t="str">
        <f t="shared" si="15"/>
        <v>0.284580060334077-0.00409651293130379i</v>
      </c>
      <c r="X16" t="str">
        <f t="shared" si="16"/>
        <v>0</v>
      </c>
      <c r="Y16" t="str">
        <f t="shared" si="17"/>
        <v>0</v>
      </c>
      <c r="Z16" t="str">
        <f t="shared" si="18"/>
        <v>0</v>
      </c>
      <c r="AA16" t="str">
        <f t="shared" si="19"/>
        <v>0.0000037859422971076+0.005148707440539i</v>
      </c>
      <c r="AB16" t="str">
        <f t="shared" si="20"/>
        <v>2.31166902601157-13.8907224915917i</v>
      </c>
      <c r="AC16">
        <f t="shared" si="21"/>
        <v>14.081760721736215</v>
      </c>
      <c r="AD16">
        <f t="shared" si="22"/>
        <v>-80.551529713007142</v>
      </c>
    </row>
    <row r="17" spans="1:30" x14ac:dyDescent="0.45">
      <c r="A17">
        <f t="shared" si="23"/>
        <v>2.3899999999999975</v>
      </c>
      <c r="B17">
        <f t="shared" si="2"/>
        <v>245.4708915685018</v>
      </c>
      <c r="C17" s="2" t="str">
        <f>COMPLEX(COS(2*PI()*B17*1/'Input-Output'!C$5),SIN(2*PI()*B17*1/'Input-Output'!C$5))</f>
        <v>0.999970265023649+0.0077116190603715i</v>
      </c>
      <c r="D17" t="str">
        <f t="shared" si="3"/>
        <v>0.99997026502365-0.00771161906037151i</v>
      </c>
      <c r="E17" t="str">
        <f t="shared" si="4"/>
        <v>0.999881061862936-0.0154227795111222i</v>
      </c>
      <c r="F17" t="str">
        <f t="shared" si="5"/>
        <v>0.999732395822767-0.023133022769905i</v>
      </c>
      <c r="G17" t="str">
        <f t="shared" si="6"/>
        <v>0.999524275744304-0.0308418903089177i</v>
      </c>
      <c r="H17" t="str">
        <f t="shared" si="7"/>
        <v>0.99925671400444-0.0385489236821726i</v>
      </c>
      <c r="M17">
        <f>'Input-Output'!M$14</f>
        <v>10.000000000000002</v>
      </c>
      <c r="N17" t="str">
        <f t="shared" si="8"/>
        <v>-18.2095859795154+0.140429565990929i</v>
      </c>
      <c r="O17" t="str">
        <f t="shared" si="9"/>
        <v>8.28105676244427-0.127732104784852i</v>
      </c>
      <c r="P17" t="str">
        <f t="shared" si="10"/>
        <v>0</v>
      </c>
      <c r="Q17" t="str">
        <f t="shared" si="11"/>
        <v>0</v>
      </c>
      <c r="R17" t="str">
        <f t="shared" si="12"/>
        <v>0</v>
      </c>
      <c r="S17" t="str">
        <f t="shared" si="13"/>
        <v>0.0714707829288734+0.012697461206077i</v>
      </c>
      <c r="U17">
        <v>1</v>
      </c>
      <c r="V17" t="str">
        <f t="shared" si="14"/>
        <v>-1.28457134550164+0.00990641943952526i</v>
      </c>
      <c r="W17" t="str">
        <f t="shared" si="15"/>
        <v>0.284575692407154-0.00438947023363276i</v>
      </c>
      <c r="X17" t="str">
        <f t="shared" si="16"/>
        <v>0</v>
      </c>
      <c r="Y17" t="str">
        <f t="shared" si="17"/>
        <v>0</v>
      </c>
      <c r="Z17" t="str">
        <f t="shared" si="18"/>
        <v>0</v>
      </c>
      <c r="AA17" t="str">
        <f t="shared" si="19"/>
        <v>4.34690551393002E-06+0.0055169492058925i</v>
      </c>
      <c r="AB17" t="str">
        <f t="shared" si="20"/>
        <v>2.31174258701923-12.9529439796092i</v>
      </c>
      <c r="AC17">
        <f t="shared" si="21"/>
        <v>13.157618003557202</v>
      </c>
      <c r="AD17">
        <f t="shared" si="22"/>
        <v>-79.880828787131492</v>
      </c>
    </row>
    <row r="18" spans="1:30" x14ac:dyDescent="0.45">
      <c r="A18">
        <f t="shared" si="23"/>
        <v>2.4199999999999973</v>
      </c>
      <c r="B18">
        <f t="shared" si="2"/>
        <v>263.0267991895368</v>
      </c>
      <c r="C18" s="2" t="str">
        <f>COMPLEX(COS(2*PI()*B18*1/'Input-Output'!C$5),SIN(2*PI()*B18*1/'Input-Output'!C$5))</f>
        <v>0.999965859704285+0.00826313656371808i</v>
      </c>
      <c r="D18" t="str">
        <f t="shared" si="3"/>
        <v>0.999965859704285-0.00826313656371808i</v>
      </c>
      <c r="E18" t="str">
        <f t="shared" si="4"/>
        <v>0.999863441148258-0.0165257089155845i</v>
      </c>
      <c r="F18" t="str">
        <f t="shared" si="5"/>
        <v>0.999692751325121-0.0247871528822724i</v>
      </c>
      <c r="G18" t="str">
        <f t="shared" si="6"/>
        <v>0.999453801889674-0.0330469043675016i</v>
      </c>
      <c r="H18" t="str">
        <f t="shared" si="7"/>
        <v>0.999146609157527-0.0413043993905556i</v>
      </c>
      <c r="M18">
        <f>'Input-Output'!M$14</f>
        <v>10.000000000000002</v>
      </c>
      <c r="N18" t="str">
        <f t="shared" si="8"/>
        <v>-18.2095057580883+0.15047277002176i</v>
      </c>
      <c r="O18" t="str">
        <f t="shared" si="9"/>
        <v>8.28091082694853-0.136866612229471i</v>
      </c>
      <c r="P18" t="str">
        <f t="shared" si="10"/>
        <v>0</v>
      </c>
      <c r="Q18" t="str">
        <f t="shared" si="11"/>
        <v>0</v>
      </c>
      <c r="R18" t="str">
        <f t="shared" si="12"/>
        <v>0</v>
      </c>
      <c r="S18" t="str">
        <f t="shared" si="13"/>
        <v>0.0714050688602299+0.013606157792289i</v>
      </c>
      <c r="U18">
        <v>1</v>
      </c>
      <c r="V18" t="str">
        <f t="shared" si="14"/>
        <v>-1.28456568638634+0.0106149040876411i</v>
      </c>
      <c r="W18" t="str">
        <f t="shared" si="15"/>
        <v>0.284570677383596-0.00470337446776865i</v>
      </c>
      <c r="X18" t="str">
        <f t="shared" si="16"/>
        <v>0</v>
      </c>
      <c r="Y18" t="str">
        <f t="shared" si="17"/>
        <v>0</v>
      </c>
      <c r="Z18" t="str">
        <f t="shared" si="18"/>
        <v>0</v>
      </c>
      <c r="AA18" t="str">
        <f t="shared" si="19"/>
        <v>4.99099725603802E-06+0.00591152961987245i</v>
      </c>
      <c r="AB18" t="str">
        <f t="shared" si="20"/>
        <v>2.31182704549121-12.0769978548005i</v>
      </c>
      <c r="AC18">
        <f t="shared" si="21"/>
        <v>12.296276732129954</v>
      </c>
      <c r="AD18">
        <f t="shared" si="22"/>
        <v>-79.163307953745459</v>
      </c>
    </row>
    <row r="19" spans="1:30" x14ac:dyDescent="0.45">
      <c r="A19">
        <f t="shared" si="23"/>
        <v>2.4499999999999971</v>
      </c>
      <c r="B19">
        <f t="shared" si="2"/>
        <v>281.83829312644355</v>
      </c>
      <c r="C19" s="2" t="str">
        <f>COMPLEX(COS(2*PI()*B19*1/'Input-Output'!C$5),SIN(2*PI()*B19*1/'Input-Output'!C$5))</f>
        <v>0.99996080172888+0.00885409542163832i</v>
      </c>
      <c r="D19" t="str">
        <f t="shared" si="3"/>
        <v>0.99996080172888-0.00885409542163832i</v>
      </c>
      <c r="E19" t="str">
        <f t="shared" si="4"/>
        <v>0.999843209988529-0.0177074967128109i</v>
      </c>
      <c r="F19" t="str">
        <f t="shared" si="5"/>
        <v>0.999647233997733-0.0265595097974695i</v>
      </c>
      <c r="G19" t="str">
        <f t="shared" si="6"/>
        <v>0.999372889120332-0.0354094407083964i</v>
      </c>
      <c r="H19" t="str">
        <f t="shared" si="7"/>
        <v>0.999020196864015-0.0442565956416091i</v>
      </c>
      <c r="M19">
        <f>'Input-Output'!M$14</f>
        <v>10.000000000000002</v>
      </c>
      <c r="N19" t="str">
        <f t="shared" si="8"/>
        <v>-18.2094136517115+0.161234206146463i</v>
      </c>
      <c r="O19" t="str">
        <f t="shared" si="9"/>
        <v>8.28074327163773-0.146654228180275i</v>
      </c>
      <c r="P19" t="str">
        <f t="shared" si="10"/>
        <v>0</v>
      </c>
      <c r="Q19" t="str">
        <f t="shared" si="11"/>
        <v>0</v>
      </c>
      <c r="R19" t="str">
        <f t="shared" si="12"/>
        <v>0</v>
      </c>
      <c r="S19" t="str">
        <f t="shared" si="13"/>
        <v>0.0713296199262317+0.014579977966188i</v>
      </c>
      <c r="U19">
        <v>1</v>
      </c>
      <c r="V19" t="str">
        <f t="shared" si="14"/>
        <v>-1.28455918886287+0.0113740554762444i</v>
      </c>
      <c r="W19" t="str">
        <f t="shared" si="15"/>
        <v>0.284564919402465-0.00503972255305735i</v>
      </c>
      <c r="X19" t="str">
        <f t="shared" si="16"/>
        <v>0</v>
      </c>
      <c r="Y19" t="str">
        <f t="shared" si="17"/>
        <v>0</v>
      </c>
      <c r="Z19" t="str">
        <f t="shared" si="18"/>
        <v>0</v>
      </c>
      <c r="AA19" t="str">
        <f t="shared" si="19"/>
        <v>5.73053959496139E-06+0.00633433292318705i</v>
      </c>
      <c r="AB19" t="str">
        <f t="shared" si="20"/>
        <v>2.31192401560464-11.2587027267013i</v>
      </c>
      <c r="AC19">
        <f t="shared" si="21"/>
        <v>11.493623438331394</v>
      </c>
      <c r="AD19">
        <f t="shared" si="22"/>
        <v>-78.39587737250676</v>
      </c>
    </row>
    <row r="20" spans="1:30" x14ac:dyDescent="0.45">
      <c r="A20">
        <f t="shared" si="23"/>
        <v>2.4799999999999969</v>
      </c>
      <c r="B20">
        <f t="shared" si="2"/>
        <v>301.99517204019958</v>
      </c>
      <c r="C20" s="2" t="str">
        <f>COMPLEX(COS(2*PI()*B20*1/'Input-Output'!C$5),SIN(2*PI()*B20*1/'Input-Output'!C$5))</f>
        <v>0.999954994406618+0.00948731580902264i</v>
      </c>
      <c r="D20" t="str">
        <f t="shared" si="3"/>
        <v>0.999954994406618-0.00948731580902265i</v>
      </c>
      <c r="E20" t="str">
        <f t="shared" si="4"/>
        <v>0.99981998167748-0.0189737776534901i</v>
      </c>
      <c r="F20" t="str">
        <f t="shared" si="5"/>
        <v>0.999594973965241-0.0284585316457136i</v>
      </c>
      <c r="G20" t="str">
        <f t="shared" si="6"/>
        <v>0.999279991523113-0.0379407240517302i</v>
      </c>
      <c r="H20" t="str">
        <f t="shared" si="7"/>
        <v>0.998875062703038-0.0474195013681481i</v>
      </c>
      <c r="M20">
        <f>'Input-Output'!M$14</f>
        <v>10.000000000000002</v>
      </c>
      <c r="N20" t="str">
        <f t="shared" si="8"/>
        <v>-18.2093078996329+0.172765230109245i</v>
      </c>
      <c r="O20" t="str">
        <f t="shared" si="9"/>
        <v>8.28055089379437-0.157141619878072i</v>
      </c>
      <c r="P20" t="str">
        <f t="shared" si="10"/>
        <v>0</v>
      </c>
      <c r="Q20" t="str">
        <f t="shared" si="11"/>
        <v>0</v>
      </c>
      <c r="R20" t="str">
        <f t="shared" si="12"/>
        <v>0</v>
      </c>
      <c r="S20" t="str">
        <f t="shared" si="13"/>
        <v>0.0712429941614712+0.015623610231173i</v>
      </c>
      <c r="U20">
        <v>1</v>
      </c>
      <c r="V20" t="str">
        <f t="shared" si="14"/>
        <v>-1.28455172872127+0.0121874964289133i</v>
      </c>
      <c r="W20" t="str">
        <f t="shared" si="15"/>
        <v>0.284558308403465-0.00540011819331917i</v>
      </c>
      <c r="X20" t="str">
        <f t="shared" si="16"/>
        <v>0</v>
      </c>
      <c r="Y20" t="str">
        <f t="shared" si="17"/>
        <v>0</v>
      </c>
      <c r="Z20" t="str">
        <f t="shared" si="18"/>
        <v>0</v>
      </c>
      <c r="AA20" t="str">
        <f t="shared" si="19"/>
        <v>6.57968219502925E-06+0.00678737823559413i</v>
      </c>
      <c r="AB20" t="str">
        <f t="shared" si="20"/>
        <v>2.31203535065661-10.4941524151564i</v>
      </c>
      <c r="AC20">
        <f t="shared" si="21"/>
        <v>10.745824415800714</v>
      </c>
      <c r="AD20">
        <f t="shared" si="22"/>
        <v>-77.575283492234433</v>
      </c>
    </row>
    <row r="21" spans="1:30" x14ac:dyDescent="0.45">
      <c r="A21">
        <f t="shared" si="23"/>
        <v>2.5099999999999967</v>
      </c>
      <c r="B21">
        <f t="shared" si="2"/>
        <v>323.59365692962598</v>
      </c>
      <c r="C21" s="2" t="str">
        <f>COMPLEX(COS(2*PI()*B21*1/'Input-Output'!C$5),SIN(2*PI()*B21*1/'Input-Output'!C$5))</f>
        <v>0.999948326722396+0.0101658194495609i</v>
      </c>
      <c r="D21" t="str">
        <f t="shared" si="3"/>
        <v>0.999948326722395-0.0101658194495609i</v>
      </c>
      <c r="E21" t="str">
        <f t="shared" si="4"/>
        <v>0.999793312229837-0.0203305882967008i</v>
      </c>
      <c r="F21" t="str">
        <f t="shared" si="5"/>
        <v>0.999534972542539-0.0304932560475748i</v>
      </c>
      <c r="G21" t="str">
        <f t="shared" si="6"/>
        <v>0.999173334359018-0.0406527724254793i</v>
      </c>
      <c r="H21" t="str">
        <f t="shared" si="7"/>
        <v>0.998708435053335-0.0508080874793939i</v>
      </c>
      <c r="M21">
        <f>'Input-Output'!M$14</f>
        <v>10.000000000000002</v>
      </c>
      <c r="N21" t="str">
        <f t="shared" si="8"/>
        <v>-18.2091864802534+0.185120867883638i</v>
      </c>
      <c r="O21" t="str">
        <f t="shared" si="9"/>
        <v>8.28033001631386-0.168378782357559i</v>
      </c>
      <c r="P21" t="str">
        <f t="shared" si="10"/>
        <v>0</v>
      </c>
      <c r="Q21" t="str">
        <f t="shared" si="11"/>
        <v>0</v>
      </c>
      <c r="R21" t="str">
        <f t="shared" si="12"/>
        <v>0</v>
      </c>
      <c r="S21" t="str">
        <f t="shared" si="13"/>
        <v>0.0711435360604611+0.016742085526079i</v>
      </c>
      <c r="U21">
        <v>1</v>
      </c>
      <c r="V21" t="str">
        <f t="shared" si="14"/>
        <v>-1.28454316335048+0.013059108680737i</v>
      </c>
      <c r="W21" t="str">
        <f t="shared" si="15"/>
        <v>0.28455071802415-0.00578627945087684i</v>
      </c>
      <c r="X21" t="str">
        <f t="shared" si="16"/>
        <v>0</v>
      </c>
      <c r="Y21" t="str">
        <f t="shared" si="17"/>
        <v>0</v>
      </c>
      <c r="Z21" t="str">
        <f t="shared" si="18"/>
        <v>0</v>
      </c>
      <c r="AA21" t="str">
        <f t="shared" si="19"/>
        <v>7.55467366997387E-06+0.00727282922986016i</v>
      </c>
      <c r="AB21" t="str">
        <f t="shared" si="20"/>
        <v>2.31216317836409-9.77969730543837i</v>
      </c>
      <c r="AC21">
        <f t="shared" si="21"/>
        <v>10.049307336795968</v>
      </c>
      <c r="AD21">
        <f t="shared" si="22"/>
        <v>-76.698109618083194</v>
      </c>
    </row>
    <row r="22" spans="1:30" x14ac:dyDescent="0.45">
      <c r="A22">
        <f t="shared" si="23"/>
        <v>2.5399999999999965</v>
      </c>
      <c r="B22">
        <f t="shared" si="2"/>
        <v>346.7368504525291</v>
      </c>
      <c r="C22" s="2" t="str">
        <f>COMPLEX(COS(2*PI()*B22*1/'Input-Output'!C$5),SIN(2*PI()*B22*1/'Input-Output'!C$5))</f>
        <v>0.999940671214884+0.0108928439962593i</v>
      </c>
      <c r="D22" t="str">
        <f t="shared" si="3"/>
        <v>0.999940671214884-0.0108928439962593i</v>
      </c>
      <c r="E22" t="str">
        <f t="shared" si="4"/>
        <v>0.999762691899347-0.0217843954741171i</v>
      </c>
      <c r="F22" t="str">
        <f t="shared" si="5"/>
        <v>0.99946608317198-0.032673362068539i</v>
      </c>
      <c r="G22" t="str">
        <f t="shared" si="6"/>
        <v>0.999050880227655-0.0435584517212065i</v>
      </c>
      <c r="H22" t="str">
        <f t="shared" si="7"/>
        <v>0.998517132333345-0.0544383728338298i</v>
      </c>
      <c r="M22">
        <f>'Input-Output'!M$14</f>
        <v>10.000000000000002</v>
      </c>
      <c r="N22" t="str">
        <f t="shared" si="8"/>
        <v>-18.2090470724858+0.198360077543547i</v>
      </c>
      <c r="O22" t="str">
        <f t="shared" si="9"/>
        <v>8.28007641745641-0.18041927418906i</v>
      </c>
      <c r="P22" t="str">
        <f t="shared" si="10"/>
        <v>0</v>
      </c>
      <c r="Q22" t="str">
        <f t="shared" si="11"/>
        <v>0</v>
      </c>
      <c r="R22" t="str">
        <f t="shared" si="12"/>
        <v>0</v>
      </c>
      <c r="S22" t="str">
        <f t="shared" si="13"/>
        <v>0.0710293449706132+0.017940803354487i</v>
      </c>
      <c r="U22">
        <v>1</v>
      </c>
      <c r="V22" t="str">
        <f t="shared" si="14"/>
        <v>-1.28453332901247+0.0139930513516653i</v>
      </c>
      <c r="W22" t="str">
        <f t="shared" si="15"/>
        <v>0.284542003185872-0.00620004684773993i</v>
      </c>
      <c r="X22" t="str">
        <f t="shared" si="16"/>
        <v>0</v>
      </c>
      <c r="Y22" t="str">
        <f t="shared" si="17"/>
        <v>0</v>
      </c>
      <c r="Z22" t="str">
        <f t="shared" si="18"/>
        <v>0</v>
      </c>
      <c r="AA22" t="str">
        <f t="shared" si="19"/>
        <v>8.67417340189025E-06+0.00779300450392537i</v>
      </c>
      <c r="AB22" t="str">
        <f t="shared" si="20"/>
        <v>2.31230994151402-9.11192692849772i</v>
      </c>
      <c r="AC22">
        <f t="shared" si="21"/>
        <v>9.4007440990544175</v>
      </c>
      <c r="AD22">
        <f t="shared" si="22"/>
        <v>-75.760778989021887</v>
      </c>
    </row>
    <row r="23" spans="1:30" x14ac:dyDescent="0.45">
      <c r="A23">
        <f t="shared" si="23"/>
        <v>2.5699999999999963</v>
      </c>
      <c r="B23">
        <f t="shared" si="2"/>
        <v>371.53522909716969</v>
      </c>
      <c r="C23" s="2" t="str">
        <f>COMPLEX(COS(2*PI()*B23*1/'Input-Output'!C$5),SIN(2*PI()*B23*1/'Input-Output'!C$5))</f>
        <v>0.999931881540303+0.0116718584325872i</v>
      </c>
      <c r="D23" t="str">
        <f t="shared" si="3"/>
        <v>0.999931881540302-0.0116718584325872i</v>
      </c>
      <c r="E23" t="str">
        <f t="shared" si="4"/>
        <v>0.999727535441458-0.0233421267271379i</v>
      </c>
      <c r="F23" t="str">
        <f t="shared" si="5"/>
        <v>0.999386989542952-0.0350092149622512i</v>
      </c>
      <c r="G23" t="str">
        <f t="shared" si="6"/>
        <v>0.998910290239707-0.0466715336497675i</v>
      </c>
      <c r="H23" t="str">
        <f t="shared" si="7"/>
        <v>0.998297502475767-0.058327493951316i</v>
      </c>
      <c r="M23">
        <f>'Input-Output'!M$14</f>
        <v>10.000000000000002</v>
      </c>
      <c r="N23" t="str">
        <f t="shared" si="8"/>
        <v>-18.2088870113914+0.212546029720096i</v>
      </c>
      <c r="O23" t="str">
        <f t="shared" si="9"/>
        <v>8.27978525020218-0.193320469560102i</v>
      </c>
      <c r="P23" t="str">
        <f t="shared" si="10"/>
        <v>0</v>
      </c>
      <c r="Q23" t="str">
        <f t="shared" si="11"/>
        <v>0</v>
      </c>
      <c r="R23" t="str">
        <f t="shared" si="12"/>
        <v>0</v>
      </c>
      <c r="S23" t="str">
        <f t="shared" si="13"/>
        <v>0.0708982388107806+0.019225560159994i</v>
      </c>
      <c r="U23">
        <v>1</v>
      </c>
      <c r="V23" t="str">
        <f t="shared" si="14"/>
        <v>-1.28452203771262+0.0149937807309686i</v>
      </c>
      <c r="W23" t="str">
        <f t="shared" si="15"/>
        <v>0.284531997322447-0.00664339202830244i</v>
      </c>
      <c r="X23" t="str">
        <f t="shared" si="16"/>
        <v>0</v>
      </c>
      <c r="Y23" t="str">
        <f t="shared" si="17"/>
        <v>0</v>
      </c>
      <c r="Z23" t="str">
        <f t="shared" si="18"/>
        <v>0</v>
      </c>
      <c r="AA23" t="str">
        <f t="shared" si="19"/>
        <v>9.95960982691502E-06+0.00835038870266616i</v>
      </c>
      <c r="AB23" t="str">
        <f t="shared" si="20"/>
        <v>2.31247844460923-8.48765368312851i</v>
      </c>
      <c r="AC23">
        <f t="shared" si="21"/>
        <v>8.7970348187049527</v>
      </c>
      <c r="AD23">
        <f t="shared" si="22"/>
        <v>-74.759560979242309</v>
      </c>
    </row>
    <row r="24" spans="1:30" x14ac:dyDescent="0.45">
      <c r="A24">
        <f t="shared" si="23"/>
        <v>2.5999999999999961</v>
      </c>
      <c r="B24">
        <f t="shared" si="2"/>
        <v>398.10717055349375</v>
      </c>
      <c r="C24" s="2" t="str">
        <f>COMPLEX(COS(2*PI()*B24*1/'Input-Output'!C$5),SIN(2*PI()*B24*1/'Input-Output'!C$5))</f>
        <v>0.999921789675359+0.0125065795654396i</v>
      </c>
      <c r="D24" t="str">
        <f t="shared" si="3"/>
        <v>0.999921789675359-0.0125065795654396i</v>
      </c>
      <c r="E24" t="str">
        <f t="shared" si="4"/>
        <v>0.999687170935147-0.0250112028435833i</v>
      </c>
      <c r="F24" t="str">
        <f t="shared" si="5"/>
        <v>0.999296180478579-0.0375119138531389i</v>
      </c>
      <c r="G24" t="str">
        <f t="shared" si="6"/>
        <v>0.998748879464635-0.0500067572247738i</v>
      </c>
      <c r="H24" t="str">
        <f t="shared" si="7"/>
        <v>0.998045353502497-0.0624937785069751i</v>
      </c>
      <c r="M24">
        <f>'Input-Output'!M$14</f>
        <v>10.000000000000002</v>
      </c>
      <c r="N24" t="str">
        <f t="shared" si="8"/>
        <v>-18.2087032372445+0.227746407940577i</v>
      </c>
      <c r="O24" t="str">
        <f t="shared" si="9"/>
        <v>8.27945094967315-0.207143827745697i</v>
      </c>
      <c r="P24" t="str">
        <f t="shared" si="10"/>
        <v>0</v>
      </c>
      <c r="Q24" t="str">
        <f t="shared" si="11"/>
        <v>0</v>
      </c>
      <c r="R24" t="str">
        <f t="shared" si="12"/>
        <v>0</v>
      </c>
      <c r="S24" t="str">
        <f t="shared" si="13"/>
        <v>0.070747712428652+0.02060258019488i</v>
      </c>
      <c r="U24">
        <v>1</v>
      </c>
      <c r="V24" t="str">
        <f t="shared" si="14"/>
        <v>-1.28450907360661+0.0160660714642551i</v>
      </c>
      <c r="W24" t="str">
        <f t="shared" si="15"/>
        <v>0.284520509198739-0.00711842701959704i</v>
      </c>
      <c r="X24" t="str">
        <f t="shared" si="16"/>
        <v>0</v>
      </c>
      <c r="Y24" t="str">
        <f t="shared" si="17"/>
        <v>0</v>
      </c>
      <c r="Z24" t="str">
        <f t="shared" si="18"/>
        <v>0</v>
      </c>
      <c r="AA24" t="str">
        <f t="shared" si="19"/>
        <v>0.0000114355921289611+0.00894764444465806i</v>
      </c>
      <c r="AB24" t="str">
        <f t="shared" si="20"/>
        <v>2.3126719073731-7.90389762282221i</v>
      </c>
      <c r="AC24">
        <f t="shared" si="21"/>
        <v>8.2352928899467397</v>
      </c>
      <c r="AD24">
        <f t="shared" si="22"/>
        <v>-73.690581132455478</v>
      </c>
    </row>
    <row r="25" spans="1:30" x14ac:dyDescent="0.45">
      <c r="A25">
        <f t="shared" si="23"/>
        <v>2.6299999999999959</v>
      </c>
      <c r="B25">
        <f t="shared" si="2"/>
        <v>426.57951880158873</v>
      </c>
      <c r="C25" s="2" t="str">
        <f>COMPLEX(COS(2*PI()*B25*1/'Input-Output'!C$5),SIN(2*PI()*B25*1/'Input-Output'!C$5))</f>
        <v>0.999910202705944+0.0134009896857771i</v>
      </c>
      <c r="D25" t="str">
        <f t="shared" si="3"/>
        <v>0.999910202705944-0.0134009896857771i</v>
      </c>
      <c r="E25" t="str">
        <f t="shared" si="4"/>
        <v>0.999640826950883-0.0267995726263313i</v>
      </c>
      <c r="F25" t="str">
        <f t="shared" si="5"/>
        <v>0.999191921113246-0.040193342508678i</v>
      </c>
      <c r="G25" t="str">
        <f t="shared" si="6"/>
        <v>0.998563565814091-0.0535798938842321i</v>
      </c>
      <c r="H25" t="str">
        <f t="shared" si="7"/>
        <v>0.99775587390263-0.0669568226008129i</v>
      </c>
      <c r="M25">
        <f>'Input-Output'!M$14</f>
        <v>10.000000000000002</v>
      </c>
      <c r="N25" t="str">
        <f t="shared" si="8"/>
        <v>-18.2084922370546+0.244033730230954i</v>
      </c>
      <c r="O25" t="str">
        <f t="shared" si="9"/>
        <v>8.27906712685769-0.221955181063645i</v>
      </c>
      <c r="P25" t="str">
        <f t="shared" si="10"/>
        <v>0</v>
      </c>
      <c r="Q25" t="str">
        <f t="shared" si="11"/>
        <v>0</v>
      </c>
      <c r="R25" t="str">
        <f t="shared" si="12"/>
        <v>0</v>
      </c>
      <c r="S25" t="str">
        <f t="shared" si="13"/>
        <v>0.0705748898030922+0.022078549167309i</v>
      </c>
      <c r="U25">
        <v>1</v>
      </c>
      <c r="V25" t="str">
        <f t="shared" si="14"/>
        <v>-1.28449418887512+0.017215039240497i</v>
      </c>
      <c r="W25" t="str">
        <f t="shared" si="15"/>
        <v>0.284507319258541-0.0076274141267809i</v>
      </c>
      <c r="X25" t="str">
        <f t="shared" si="16"/>
        <v>0</v>
      </c>
      <c r="Y25" t="str">
        <f t="shared" si="17"/>
        <v>0</v>
      </c>
      <c r="Z25" t="str">
        <f t="shared" si="18"/>
        <v>0</v>
      </c>
      <c r="AA25" t="str">
        <f t="shared" si="19"/>
        <v>0.0000131303834209895+0.0095876251137161i</v>
      </c>
      <c r="AB25" t="str">
        <f t="shared" si="20"/>
        <v>2.31289402619477-7.35787223436541i</v>
      </c>
      <c r="AC25">
        <f t="shared" si="21"/>
        <v>7.712831036244272</v>
      </c>
      <c r="AD25">
        <f t="shared" si="22"/>
        <v>-72.549835833581852</v>
      </c>
    </row>
    <row r="26" spans="1:30" x14ac:dyDescent="0.45">
      <c r="A26">
        <f t="shared" si="23"/>
        <v>2.6599999999999957</v>
      </c>
      <c r="B26">
        <f t="shared" si="2"/>
        <v>457.08818961487071</v>
      </c>
      <c r="C26" s="2" t="str">
        <f>COMPLEX(COS(2*PI()*B26*1/'Input-Output'!C$5),SIN(2*PI()*B26*1/'Input-Output'!C$5))</f>
        <v>0.999896899140239+0.0143593554777164i</v>
      </c>
      <c r="D26" t="str">
        <f t="shared" si="3"/>
        <v>0.999896899140238-0.0143593554777164i</v>
      </c>
      <c r="E26" t="str">
        <f t="shared" si="4"/>
        <v>0.999587617820528-0.028715750031642i</v>
      </c>
      <c r="F26" t="str">
        <f t="shared" si="5"/>
        <v>0.99907221981521-0.0430662233485337i</v>
      </c>
      <c r="G26" t="str">
        <f t="shared" si="6"/>
        <v>0.998350811400239-0.0574078163361176i</v>
      </c>
      <c r="H26" t="str">
        <f t="shared" si="7"/>
        <v>0.99742354133127-0.0717375717332589i</v>
      </c>
      <c r="M26">
        <f>'Input-Output'!M$14</f>
        <v>10.000000000000002</v>
      </c>
      <c r="N26" t="str">
        <f t="shared" si="8"/>
        <v>-18.2082499774275+0.261485693452813i</v>
      </c>
      <c r="O26" t="str">
        <f t="shared" si="9"/>
        <v>8.27862644661525-0.237825042455685i</v>
      </c>
      <c r="P26" t="str">
        <f t="shared" si="10"/>
        <v>0</v>
      </c>
      <c r="Q26" t="str">
        <f t="shared" si="11"/>
        <v>0</v>
      </c>
      <c r="R26" t="str">
        <f t="shared" si="12"/>
        <v>0</v>
      </c>
      <c r="S26" t="str">
        <f t="shared" si="13"/>
        <v>0.0703764691877531+0.023660650997128i</v>
      </c>
      <c r="U26">
        <v>1</v>
      </c>
      <c r="V26" t="str">
        <f t="shared" si="14"/>
        <v>-1.28447709898765+0.018446165082829i</v>
      </c>
      <c r="W26" t="str">
        <f t="shared" si="15"/>
        <v>0.28449217543225-0.0081727765030572i</v>
      </c>
      <c r="X26" t="str">
        <f t="shared" si="16"/>
        <v>0</v>
      </c>
      <c r="Y26" t="str">
        <f t="shared" si="17"/>
        <v>0</v>
      </c>
      <c r="Z26" t="str">
        <f t="shared" si="18"/>
        <v>0</v>
      </c>
      <c r="AA26" t="str">
        <f t="shared" si="19"/>
        <v>0.0000150764446000817+0.0102733885797718i</v>
      </c>
      <c r="AB26" t="str">
        <f t="shared" si="20"/>
        <v>2.31314904461047-6.84697114083976i</v>
      </c>
      <c r="AC26">
        <f t="shared" si="21"/>
        <v>7.227148283111041</v>
      </c>
      <c r="AD26">
        <f t="shared" si="22"/>
        <v>-71.333212518412708</v>
      </c>
    </row>
    <row r="27" spans="1:30" x14ac:dyDescent="0.45">
      <c r="A27">
        <f t="shared" si="23"/>
        <v>2.6899999999999955</v>
      </c>
      <c r="B27">
        <f t="shared" si="2"/>
        <v>489.77881936844142</v>
      </c>
      <c r="C27" s="2" t="str">
        <f>COMPLEX(COS(2*PI()*B27*1/'Input-Output'!C$5),SIN(2*PI()*B27*1/'Input-Output'!C$5))</f>
        <v>0.999881624675852+0.0153862482619941i</v>
      </c>
      <c r="D27" t="str">
        <f t="shared" si="3"/>
        <v>0.999881624675851-0.0153862482619941i</v>
      </c>
      <c r="E27" t="str">
        <f t="shared" si="4"/>
        <v>0.99952652672884-0.0307688538197373i</v>
      </c>
      <c r="F27" t="str">
        <f t="shared" si="5"/>
        <v>0.998934790228635-0.0461441748313913i</v>
      </c>
      <c r="G27" t="str">
        <f t="shared" si="6"/>
        <v>0.998106555269238-0.0615085711797388i</v>
      </c>
      <c r="H27" t="str">
        <f t="shared" si="7"/>
        <v>0.99704201793581-0.0768584053339836i</v>
      </c>
      <c r="M27">
        <f>'Input-Output'!M$14</f>
        <v>10.000000000000002</v>
      </c>
      <c r="N27" t="str">
        <f t="shared" si="8"/>
        <v>-18.2079718274841+0.280185541939414i</v>
      </c>
      <c r="O27" t="str">
        <f t="shared" si="9"/>
        <v>8.27812048763949-0.25482893387526i</v>
      </c>
      <c r="P27" t="str">
        <f t="shared" si="10"/>
        <v>0</v>
      </c>
      <c r="Q27" t="str">
        <f t="shared" si="11"/>
        <v>0</v>
      </c>
      <c r="R27" t="str">
        <f t="shared" si="12"/>
        <v>0</v>
      </c>
      <c r="S27" t="str">
        <f t="shared" si="13"/>
        <v>0.0701486601553896+0.025356608064154i</v>
      </c>
      <c r="U27">
        <v>1</v>
      </c>
      <c r="V27" t="str">
        <f t="shared" si="14"/>
        <v>-1.28445747726493+0.019765321353495i</v>
      </c>
      <c r="W27" t="str">
        <f t="shared" si="15"/>
        <v>0.284474788324543-0.00875710943460847i</v>
      </c>
      <c r="X27" t="str">
        <f t="shared" si="16"/>
        <v>0</v>
      </c>
      <c r="Y27" t="str">
        <f t="shared" si="17"/>
        <v>0</v>
      </c>
      <c r="Z27" t="str">
        <f t="shared" si="18"/>
        <v>0</v>
      </c>
      <c r="AA27" t="str">
        <f t="shared" si="19"/>
        <v>0.0000173110596130011+0.0110082119188865i</v>
      </c>
      <c r="AB27" t="str">
        <f t="shared" si="20"/>
        <v>2.31344183422269-6.36875566554116i</v>
      </c>
      <c r="AC27">
        <f t="shared" si="21"/>
        <v>6.7759177863736122</v>
      </c>
      <c r="AD27">
        <f t="shared" si="22"/>
        <v>-70.036516402934055</v>
      </c>
    </row>
    <row r="28" spans="1:30" x14ac:dyDescent="0.45">
      <c r="A28">
        <f t="shared" si="23"/>
        <v>2.7199999999999953</v>
      </c>
      <c r="B28">
        <f t="shared" si="2"/>
        <v>524.80746024976736</v>
      </c>
      <c r="C28" s="2" t="str">
        <f>COMPLEX(COS(2*PI()*B28*1/'Input-Output'!C$5),SIN(2*PI()*B28*1/'Input-Output'!C$5))</f>
        <v>0.99986408734016+0.0164865656650926i</v>
      </c>
      <c r="D28" t="str">
        <f t="shared" si="3"/>
        <v>0.99986408734016-0.0164865656650926i</v>
      </c>
      <c r="E28" t="str">
        <f t="shared" si="4"/>
        <v>0.999456386305141-0.0329686498642028i</v>
      </c>
      <c r="F28" t="str">
        <f t="shared" si="5"/>
        <v>0.998777007718408-0.0494417723495243i</v>
      </c>
      <c r="G28" t="str">
        <f t="shared" si="6"/>
        <v>0.997826136252262-0.0659014553092713i</v>
      </c>
      <c r="H28" t="str">
        <f t="shared" si="7"/>
        <v>0.996604030377644-0.0823432245848614i</v>
      </c>
      <c r="M28">
        <f>'Input-Output'!M$14</f>
        <v>10.000000000000002</v>
      </c>
      <c r="N28" t="str">
        <f t="shared" si="8"/>
        <v>-18.207652470366+0.300222462093241i</v>
      </c>
      <c r="O28" t="str">
        <f t="shared" si="9"/>
        <v>8.27753958171762-0.273047736695746i</v>
      </c>
      <c r="P28" t="str">
        <f t="shared" si="10"/>
        <v>0</v>
      </c>
      <c r="Q28" t="str">
        <f t="shared" si="11"/>
        <v>0</v>
      </c>
      <c r="R28" t="str">
        <f t="shared" si="12"/>
        <v>0</v>
      </c>
      <c r="S28" t="str">
        <f t="shared" si="13"/>
        <v>0.0698871113516226+0.027174725397495i</v>
      </c>
      <c r="U28">
        <v>1</v>
      </c>
      <c r="V28" t="str">
        <f t="shared" si="14"/>
        <v>-1.28443494863614+0.0211787995902141i</v>
      </c>
      <c r="W28" t="str">
        <f t="shared" si="15"/>
        <v>0.284454825690584-0.0093831923822562i</v>
      </c>
      <c r="X28" t="str">
        <f t="shared" si="16"/>
        <v>0</v>
      </c>
      <c r="Y28" t="str">
        <f t="shared" si="17"/>
        <v>0</v>
      </c>
      <c r="Z28" t="str">
        <f t="shared" si="18"/>
        <v>0</v>
      </c>
      <c r="AA28" t="str">
        <f t="shared" si="19"/>
        <v>0.0000198770544440618+0.0117956072079579i</v>
      </c>
      <c r="AB28" t="str">
        <f t="shared" si="20"/>
        <v>2.31377798757006-5.92094319769091i</v>
      </c>
      <c r="AC28">
        <f t="shared" si="21"/>
        <v>6.356975454258575</v>
      </c>
      <c r="AD28">
        <f t="shared" si="22"/>
        <v>-68.655504775085944</v>
      </c>
    </row>
    <row r="29" spans="1:30" x14ac:dyDescent="0.45">
      <c r="A29">
        <f t="shared" si="23"/>
        <v>2.7499999999999951</v>
      </c>
      <c r="B29">
        <f t="shared" si="2"/>
        <v>562.34132519034324</v>
      </c>
      <c r="C29" s="2" t="str">
        <f>COMPLEX(COS(2*PI()*B29*1/'Input-Output'!C$5),SIN(2*PI()*B29*1/'Input-Output'!C$5))</f>
        <v>0.999843951911109+0.0176655548108965i</v>
      </c>
      <c r="D29" t="str">
        <f t="shared" si="3"/>
        <v>0.999843951911108-0.0176655548108965i</v>
      </c>
      <c r="E29" t="str">
        <f t="shared" si="4"/>
        <v>0.999375856346446-0.0353255962696581i</v>
      </c>
      <c r="F29" t="str">
        <f t="shared" si="5"/>
        <v>0.998595859396849-0.052974612744846i</v>
      </c>
      <c r="G29" t="str">
        <f t="shared" si="6"/>
        <v>0.997504204496384-0.0706070960458766i</v>
      </c>
      <c r="H29" t="str">
        <f t="shared" si="7"/>
        <v>0.996101232346374-0.0882175431421071i</v>
      </c>
      <c r="M29">
        <f>'Input-Output'!M$14</f>
        <v>10.000000000000002</v>
      </c>
      <c r="N29" t="str">
        <f t="shared" si="8"/>
        <v>-18.2072858016365+0.321692004709014i</v>
      </c>
      <c r="O29" t="str">
        <f t="shared" si="9"/>
        <v>8.27687262923251-0.292568065376889i</v>
      </c>
      <c r="P29" t="str">
        <f t="shared" si="10"/>
        <v>0</v>
      </c>
      <c r="Q29" t="str">
        <f t="shared" si="11"/>
        <v>0</v>
      </c>
      <c r="R29" t="str">
        <f t="shared" si="12"/>
        <v>0</v>
      </c>
      <c r="S29" t="str">
        <f t="shared" si="13"/>
        <v>0.0695868275960141+0.029123939332125i</v>
      </c>
      <c r="U29">
        <v>1</v>
      </c>
      <c r="V29" t="str">
        <f t="shared" si="14"/>
        <v>-1.28440908247182+0.0226933402984033i</v>
      </c>
      <c r="W29" t="str">
        <f t="shared" si="15"/>
        <v>0.284431906095815-0.0100540018223803i</v>
      </c>
      <c r="X29" t="str">
        <f t="shared" si="16"/>
        <v>0</v>
      </c>
      <c r="Y29" t="str">
        <f t="shared" si="17"/>
        <v>0</v>
      </c>
      <c r="Z29" t="str">
        <f t="shared" si="18"/>
        <v>0</v>
      </c>
      <c r="AA29" t="str">
        <f t="shared" si="19"/>
        <v>0.0000228236239950275+0.012639338476023i</v>
      </c>
      <c r="AB29" t="str">
        <f t="shared" si="20"/>
        <v>2.31416392466449-5.50139630492859i</v>
      </c>
      <c r="AC29">
        <f t="shared" si="21"/>
        <v>5.9683093061687496</v>
      </c>
      <c r="AD29">
        <f t="shared" si="22"/>
        <v>-67.185929916011872</v>
      </c>
    </row>
    <row r="30" spans="1:30" x14ac:dyDescent="0.45">
      <c r="A30">
        <f t="shared" si="23"/>
        <v>2.7799999999999949</v>
      </c>
      <c r="B30">
        <f t="shared" si="2"/>
        <v>602.55958607435082</v>
      </c>
      <c r="C30" s="2" t="str">
        <f>COMPLEX(COS(2*PI()*B30*1/'Input-Output'!C$5),SIN(2*PI()*B30*1/'Input-Output'!C$5))</f>
        <v>0.999820833511996+0.018928837137499i</v>
      </c>
      <c r="D30" t="str">
        <f t="shared" si="3"/>
        <v>0.999820833511996-0.018928837137499i</v>
      </c>
      <c r="E30" t="str">
        <f t="shared" si="4"/>
        <v>0.999283398249244-0.0378508914484541i</v>
      </c>
      <c r="F30" t="str">
        <f t="shared" si="5"/>
        <v>0.998387886792521-0.0567593825368319i</v>
      </c>
      <c r="G30" t="str">
        <f t="shared" si="6"/>
        <v>0.997134620033114-0.0756475348667489i</v>
      </c>
      <c r="H30" t="str">
        <f t="shared" si="7"/>
        <v>0.995524047057829-0.0945085801903694i</v>
      </c>
      <c r="M30">
        <f>'Input-Output'!M$14</f>
        <v>10.000000000000002</v>
      </c>
      <c r="N30" t="str">
        <f t="shared" si="8"/>
        <v>-18.2068648126421+0.344696536890905i</v>
      </c>
      <c r="O30" t="str">
        <f t="shared" si="9"/>
        <v>8.27610688740552-0.313482665638018i</v>
      </c>
      <c r="P30" t="str">
        <f t="shared" si="10"/>
        <v>0</v>
      </c>
      <c r="Q30" t="str">
        <f t="shared" si="11"/>
        <v>0</v>
      </c>
      <c r="R30" t="str">
        <f t="shared" si="12"/>
        <v>0</v>
      </c>
      <c r="S30" t="str">
        <f t="shared" si="13"/>
        <v>0.069242074763423+0.031213871252887i</v>
      </c>
      <c r="U30">
        <v>1</v>
      </c>
      <c r="V30" t="str">
        <f t="shared" si="14"/>
        <v>-1.28437938435569+0.0243161648310847i</v>
      </c>
      <c r="W30" t="str">
        <f t="shared" si="15"/>
        <v>0.284405591638993-0.0107727249300061i</v>
      </c>
      <c r="X30" t="str">
        <f t="shared" si="16"/>
        <v>0</v>
      </c>
      <c r="Y30" t="str">
        <f t="shared" si="17"/>
        <v>0</v>
      </c>
      <c r="Z30" t="str">
        <f t="shared" si="18"/>
        <v>0</v>
      </c>
      <c r="AA30" t="str">
        <f t="shared" si="19"/>
        <v>0.0000262072833028815+0.0135434399010786i</v>
      </c>
      <c r="AB30" t="str">
        <f t="shared" si="20"/>
        <v>2.31460701522994-5.10811254060576i</v>
      </c>
      <c r="AC30">
        <f t="shared" si="21"/>
        <v>5.6080495149780454</v>
      </c>
      <c r="AD30">
        <f t="shared" si="22"/>
        <v>-65.623591683177793</v>
      </c>
    </row>
    <row r="31" spans="1:30" x14ac:dyDescent="0.45">
      <c r="A31">
        <f t="shared" si="23"/>
        <v>2.8099999999999947</v>
      </c>
      <c r="B31">
        <f t="shared" si="2"/>
        <v>645.65422903464798</v>
      </c>
      <c r="C31" s="2" t="str">
        <f>COMPLEX(COS(2*PI()*B31*1/'Input-Output'!C$5),SIN(2*PI()*B31*1/'Input-Output'!C$5))</f>
        <v>0.999794290258048+0.0202824349476769i</v>
      </c>
      <c r="D31" t="str">
        <f t="shared" si="3"/>
        <v>0.999794290258047-0.0202824349476769i</v>
      </c>
      <c r="E31" t="str">
        <f t="shared" si="4"/>
        <v>0.999177245665186-0.0405565253064353i</v>
      </c>
      <c r="F31" t="str">
        <f t="shared" si="5"/>
        <v>0.998149120085583-0.0608139299204831i</v>
      </c>
      <c r="G31" t="str">
        <f t="shared" si="6"/>
        <v>0.996710336510135-0.0810463144988688i</v>
      </c>
      <c r="H31" t="str">
        <f t="shared" si="7"/>
        <v>0.994861486882438-0.101245355044371i</v>
      </c>
      <c r="M31">
        <f>'Input-Output'!M$14</f>
        <v>10.000000000000002</v>
      </c>
      <c r="N31" t="str">
        <f t="shared" si="8"/>
        <v>-18.2063814566045+0.369345725540065i</v>
      </c>
      <c r="O31" t="str">
        <f t="shared" si="9"/>
        <v>8.27522772726579-0.335890838380672i</v>
      </c>
      <c r="P31" t="str">
        <f t="shared" si="10"/>
        <v>0</v>
      </c>
      <c r="Q31" t="str">
        <f t="shared" si="11"/>
        <v>0</v>
      </c>
      <c r="R31" t="str">
        <f t="shared" si="12"/>
        <v>0</v>
      </c>
      <c r="S31" t="str">
        <f t="shared" si="13"/>
        <v>0.0688462706612913+0.033454887159393i</v>
      </c>
      <c r="U31">
        <v>1</v>
      </c>
      <c r="V31" t="str">
        <f t="shared" si="14"/>
        <v>-1.28434528663836+0.0260550094958779i</v>
      </c>
      <c r="W31" t="str">
        <f t="shared" si="15"/>
        <v>0.28437537960052-0.0115427741467607i</v>
      </c>
      <c r="X31" t="str">
        <f t="shared" si="16"/>
        <v>0</v>
      </c>
      <c r="Y31" t="str">
        <f t="shared" si="17"/>
        <v>0</v>
      </c>
      <c r="Z31" t="str">
        <f t="shared" si="18"/>
        <v>0</v>
      </c>
      <c r="AA31" t="str">
        <f t="shared" si="19"/>
        <v>0.0000300929621599999+0.0145122353491172i</v>
      </c>
      <c r="AB31" t="str">
        <f t="shared" si="20"/>
        <v>2.31511571896014-4.73921489812032i</v>
      </c>
      <c r="AC31">
        <f t="shared" si="21"/>
        <v>5.2744590853225812</v>
      </c>
      <c r="AD31">
        <f t="shared" si="22"/>
        <v>-63.964400679743662</v>
      </c>
    </row>
    <row r="32" spans="1:30" x14ac:dyDescent="0.45">
      <c r="A32">
        <f t="shared" si="23"/>
        <v>2.8399999999999945</v>
      </c>
      <c r="B32">
        <f t="shared" si="2"/>
        <v>691.83097091892819</v>
      </c>
      <c r="C32" s="2" t="str">
        <f>COMPLEX(COS(2*PI()*B32*1/'Input-Output'!C$5),SIN(2*PI()*B32*1/'Input-Output'!C$5))</f>
        <v>0.999763814814542+0.0217327998075365i</v>
      </c>
      <c r="D32" t="str">
        <f t="shared" si="3"/>
        <v>0.999763814814542-0.0217327998075365i</v>
      </c>
      <c r="E32" t="str">
        <f t="shared" si="4"/>
        <v>0.999055370825051-0.0434553336843668i</v>
      </c>
      <c r="F32" t="str">
        <f t="shared" si="5"/>
        <v>0.997875002679477-0.0651573405491064i</v>
      </c>
      <c r="G32" t="str">
        <f t="shared" si="6"/>
        <v>0.99622326794876-0.0868285690167228i</v>
      </c>
      <c r="H32" t="str">
        <f t="shared" si="7"/>
        <v>0.994100946863446-0.108458782240987i</v>
      </c>
      <c r="M32">
        <f>'Input-Output'!M$14</f>
        <v>10.000000000000002</v>
      </c>
      <c r="N32" t="str">
        <f t="shared" si="8"/>
        <v>-18.205826494894+0.395757054497588i</v>
      </c>
      <c r="O32" t="str">
        <f t="shared" si="9"/>
        <v>8.27421835474383-0.359898890574774i</v>
      </c>
      <c r="P32" t="str">
        <f t="shared" si="10"/>
        <v>0</v>
      </c>
      <c r="Q32" t="str">
        <f t="shared" si="11"/>
        <v>0</v>
      </c>
      <c r="R32" t="str">
        <f t="shared" si="12"/>
        <v>0</v>
      </c>
      <c r="S32" t="str">
        <f t="shared" si="13"/>
        <v>0.0683918598498305+0.035858163922814i</v>
      </c>
      <c r="U32">
        <v>1</v>
      </c>
      <c r="V32" t="str">
        <f t="shared" si="14"/>
        <v>-1.2843061375928+0.0279181620361728i</v>
      </c>
      <c r="W32" t="str">
        <f t="shared" si="15"/>
        <v>0.284340692857925-0.0123678026754224i</v>
      </c>
      <c r="X32" t="str">
        <f t="shared" si="16"/>
        <v>0</v>
      </c>
      <c r="Y32" t="str">
        <f t="shared" si="17"/>
        <v>0</v>
      </c>
      <c r="Z32" t="str">
        <f t="shared" si="18"/>
        <v>0</v>
      </c>
      <c r="AA32" t="str">
        <f t="shared" si="19"/>
        <v>0.0000345552651250247+0.0155503593607504i</v>
      </c>
      <c r="AB32" t="str">
        <f t="shared" si="20"/>
        <v>2.31569974640896-4.39294286687449i</v>
      </c>
      <c r="AC32">
        <f t="shared" si="21"/>
        <v>4.9659251250035972</v>
      </c>
      <c r="AD32">
        <f t="shared" si="22"/>
        <v>-62.204452718801065</v>
      </c>
    </row>
    <row r="33" spans="1:30" x14ac:dyDescent="0.45">
      <c r="A33">
        <f t="shared" si="23"/>
        <v>2.8699999999999943</v>
      </c>
      <c r="B33">
        <f t="shared" si="2"/>
        <v>741.31024130090839</v>
      </c>
      <c r="C33" s="2" t="str">
        <f>COMPLEX(COS(2*PI()*B33*1/'Input-Output'!C$5),SIN(2*PI()*B33*1/'Input-Output'!C$5))</f>
        <v>0.999728824705533+0.0232868429138405i</v>
      </c>
      <c r="D33" t="str">
        <f t="shared" si="3"/>
        <v>0.999728824705533-0.0232868429138405i</v>
      </c>
      <c r="E33" t="str">
        <f t="shared" si="4"/>
        <v>0.998915445894212-0.0465610561947122i</v>
      </c>
      <c r="F33" t="str">
        <f t="shared" si="5"/>
        <v>0.997560304702515-0.0698100170593354i</v>
      </c>
      <c r="G33" t="str">
        <f t="shared" si="6"/>
        <v>0.995664136092066-0.0930211164200929i</v>
      </c>
      <c r="H33" t="str">
        <f t="shared" si="7"/>
        <v>0.993227968451026-0.116181765723577i</v>
      </c>
      <c r="M33">
        <f>'Input-Output'!M$14</f>
        <v>10.000000000000002</v>
      </c>
      <c r="N33" t="str">
        <f t="shared" si="8"/>
        <v>-18.2051893205492+0.424056377537405i</v>
      </c>
      <c r="O33" t="str">
        <f t="shared" si="9"/>
        <v>8.27305949061593-0.385620614265243i</v>
      </c>
      <c r="P33" t="str">
        <f t="shared" si="10"/>
        <v>0</v>
      </c>
      <c r="Q33" t="str">
        <f t="shared" si="11"/>
        <v>0</v>
      </c>
      <c r="R33" t="str">
        <f t="shared" si="12"/>
        <v>0</v>
      </c>
      <c r="S33" t="str">
        <f t="shared" si="13"/>
        <v>0.0678701700667332+0.038435763272162i</v>
      </c>
      <c r="U33">
        <v>1</v>
      </c>
      <c r="V33" t="str">
        <f t="shared" si="14"/>
        <v>-1.28426118896484+0.0299145006412865i</v>
      </c>
      <c r="W33" t="str">
        <f t="shared" si="15"/>
        <v>0.284300868887258-0.0132517209408202i</v>
      </c>
      <c r="X33" t="str">
        <f t="shared" si="16"/>
        <v>0</v>
      </c>
      <c r="Y33" t="str">
        <f t="shared" si="17"/>
        <v>0</v>
      </c>
      <c r="Z33" t="str">
        <f t="shared" si="18"/>
        <v>0</v>
      </c>
      <c r="AA33" t="str">
        <f t="shared" si="19"/>
        <v>0.000039679922417879+0.0166627797004663i</v>
      </c>
      <c r="AB33" t="str">
        <f t="shared" si="20"/>
        <v>2.31637024351575-4.06764404820659i</v>
      </c>
      <c r="AC33">
        <f t="shared" si="21"/>
        <v>4.6809506735230304</v>
      </c>
      <c r="AD33">
        <f t="shared" si="22"/>
        <v>-60.340114952255078</v>
      </c>
    </row>
    <row r="34" spans="1:30" x14ac:dyDescent="0.45">
      <c r="A34">
        <f t="shared" si="23"/>
        <v>2.8999999999999941</v>
      </c>
      <c r="B34">
        <f t="shared" si="2"/>
        <v>794.32823472427151</v>
      </c>
      <c r="C34" s="2" t="str">
        <f>COMPLEX(COS(2*PI()*B34*1/'Input-Output'!C$5),SIN(2*PI()*B34*1/'Input-Output'!C$5))</f>
        <v>0.99968865118849+0.0249519675564569i</v>
      </c>
      <c r="D34" t="str">
        <f t="shared" si="3"/>
        <v>0.999688651188489-0.0249519675564569i</v>
      </c>
      <c r="E34" t="str">
        <f t="shared" si="4"/>
        <v>0.998754798630122-0.0498883975820266i</v>
      </c>
      <c r="F34" t="str">
        <f t="shared" si="5"/>
        <v>0.997199023832668-0.0747937622210057i</v>
      </c>
      <c r="G34" t="str">
        <f t="shared" si="6"/>
        <v>0.995022295573394-0.099652552962033i</v>
      </c>
      <c r="H34" t="str">
        <f t="shared" si="7"/>
        <v>0.992225969295813-0.124449290295203i</v>
      </c>
      <c r="M34">
        <f>'Input-Output'!M$14</f>
        <v>10.000000000000002</v>
      </c>
      <c r="N34" t="str">
        <f t="shared" si="8"/>
        <v>-18.2044577556834+0.454378509511616i</v>
      </c>
      <c r="O34" t="str">
        <f t="shared" si="9"/>
        <v>8.27172900325758-0.413177794761335i</v>
      </c>
      <c r="P34" t="str">
        <f t="shared" si="10"/>
        <v>0</v>
      </c>
      <c r="Q34" t="str">
        <f t="shared" si="11"/>
        <v>0</v>
      </c>
      <c r="R34" t="str">
        <f t="shared" si="12"/>
        <v>0</v>
      </c>
      <c r="S34" t="str">
        <f t="shared" si="13"/>
        <v>0.0672712475741815+0.041200714750281i</v>
      </c>
      <c r="U34">
        <v>1</v>
      </c>
      <c r="V34" t="str">
        <f t="shared" si="14"/>
        <v>-1.28420958168146+0.0320535356480355i</v>
      </c>
      <c r="W34" t="str">
        <f t="shared" si="15"/>
        <v>0.284255147142787-0.0141987140535869i</v>
      </c>
      <c r="X34" t="str">
        <f t="shared" si="16"/>
        <v>0</v>
      </c>
      <c r="Y34" t="str">
        <f t="shared" si="17"/>
        <v>0</v>
      </c>
      <c r="Z34" t="str">
        <f t="shared" si="18"/>
        <v>0</v>
      </c>
      <c r="AA34" t="str">
        <f t="shared" si="19"/>
        <v>0.0000455654613269463+0.0178548215944486i</v>
      </c>
      <c r="AB34" t="str">
        <f t="shared" si="20"/>
        <v>2.31714000321553-3.76176629184908i</v>
      </c>
      <c r="AC34">
        <f t="shared" si="21"/>
        <v>4.4181470583258822</v>
      </c>
      <c r="AD34">
        <f t="shared" si="22"/>
        <v>-58.368123539135993</v>
      </c>
    </row>
    <row r="35" spans="1:30" x14ac:dyDescent="0.45">
      <c r="A35">
        <f t="shared" si="23"/>
        <v>2.9299999999999939</v>
      </c>
      <c r="B35">
        <f t="shared" si="2"/>
        <v>851.13803820236546</v>
      </c>
      <c r="C35" s="2" t="str">
        <f>COMPLEX(COS(2*PI()*B35*1/'Input-Output'!C$5),SIN(2*PI()*B35*1/'Input-Output'!C$5))</f>
        <v>0.999642526482923+0.0267361038081123i</v>
      </c>
      <c r="D35" t="str">
        <f t="shared" si="3"/>
        <v>0.999642526482923-0.0267361038081123i</v>
      </c>
      <c r="E35" t="str">
        <f t="shared" si="4"/>
        <v>0.998570361506324-0.0534530927181022i</v>
      </c>
      <c r="F35" t="str">
        <f t="shared" si="5"/>
        <v>0.996784271611372-0.080131865497987i</v>
      </c>
      <c r="G35" t="str">
        <f t="shared" si="6"/>
        <v>0.994285533757741-0.106753348238293i</v>
      </c>
      <c r="H35" t="str">
        <f t="shared" si="7"/>
        <v>0.991075934410648-0.13329850798889i</v>
      </c>
      <c r="M35">
        <f>'Input-Output'!M$14</f>
        <v>10.000000000000002</v>
      </c>
      <c r="N35" t="str">
        <f t="shared" si="8"/>
        <v>-18.2036178189161+0.486867858055315i</v>
      </c>
      <c r="O35" t="str">
        <f t="shared" si="9"/>
        <v>8.27020148728641-0.442700748929155i</v>
      </c>
      <c r="P35" t="str">
        <f t="shared" si="10"/>
        <v>0</v>
      </c>
      <c r="Q35" t="str">
        <f t="shared" si="11"/>
        <v>0</v>
      </c>
      <c r="R35" t="str">
        <f t="shared" si="12"/>
        <v>0</v>
      </c>
      <c r="S35" t="str">
        <f t="shared" si="13"/>
        <v>0.0665836683703116+0.04416710912616i</v>
      </c>
      <c r="U35">
        <v>1</v>
      </c>
      <c r="V35" t="str">
        <f t="shared" si="14"/>
        <v>-1.2841503294445+0.0343454541035238i</v>
      </c>
      <c r="W35" t="str">
        <f t="shared" si="15"/>
        <v>0.284202654577209-0.0152132603083975i</v>
      </c>
      <c r="X35" t="str">
        <f t="shared" si="16"/>
        <v>0</v>
      </c>
      <c r="Y35" t="str">
        <f t="shared" si="17"/>
        <v>0</v>
      </c>
      <c r="Z35" t="str">
        <f t="shared" si="18"/>
        <v>0</v>
      </c>
      <c r="AA35" t="str">
        <f t="shared" si="19"/>
        <v>0.0000523251327089747+0.0191321937951263i</v>
      </c>
      <c r="AB35" t="str">
        <f t="shared" si="20"/>
        <v>2.31802370809582-3.47385031658489i</v>
      </c>
      <c r="AC35">
        <f t="shared" si="21"/>
        <v>4.1762267578917731</v>
      </c>
      <c r="AD35">
        <f t="shared" si="22"/>
        <v>-56.28569207234257</v>
      </c>
    </row>
    <row r="36" spans="1:30" x14ac:dyDescent="0.45">
      <c r="A36">
        <f t="shared" si="23"/>
        <v>2.9599999999999937</v>
      </c>
      <c r="B36">
        <f t="shared" si="2"/>
        <v>912.01083935589691</v>
      </c>
      <c r="C36" s="2" t="str">
        <f>COMPLEX(COS(2*PI()*B36*1/'Input-Output'!C$5),SIN(2*PI()*B36*1/'Input-Output'!C$5))</f>
        <v>0.999589569109862+0.0286477455790197i</v>
      </c>
      <c r="D36" t="str">
        <f t="shared" si="3"/>
        <v>0.999589569109862-0.0286477455790197i</v>
      </c>
      <c r="E36" t="str">
        <f t="shared" si="4"/>
        <v>0.99835861334648-0.0572719753186025i</v>
      </c>
      <c r="F36" t="str">
        <f t="shared" si="5"/>
        <v>0.996308143154392-0.0858491926825654i</v>
      </c>
      <c r="G36" t="str">
        <f t="shared" si="6"/>
        <v>0.993439841686211-0.114355939725388i</v>
      </c>
      <c r="H36" t="str">
        <f t="shared" si="7"/>
        <v>0.989756063420987-0.142768816347942i</v>
      </c>
      <c r="M36">
        <f>'Input-Output'!M$14</f>
        <v>10.000000000000002</v>
      </c>
      <c r="N36" t="str">
        <f t="shared" si="8"/>
        <v>-18.2026534584029+0.521679098356094i</v>
      </c>
      <c r="O36" t="str">
        <f t="shared" si="9"/>
        <v>8.26844778017274-0.474328894305699i</v>
      </c>
      <c r="P36" t="str">
        <f t="shared" si="10"/>
        <v>0</v>
      </c>
      <c r="Q36" t="str">
        <f t="shared" si="11"/>
        <v>0</v>
      </c>
      <c r="R36" t="str">
        <f t="shared" si="12"/>
        <v>0</v>
      </c>
      <c r="S36" t="str">
        <f t="shared" si="13"/>
        <v>0.0657943217698431+0.047350204050395i</v>
      </c>
      <c r="U36">
        <v>1</v>
      </c>
      <c r="V36" t="str">
        <f t="shared" si="14"/>
        <v>-1.28408229989768+0.0368011673658712i</v>
      </c>
      <c r="W36" t="str">
        <f t="shared" si="15"/>
        <v>0.284142389030133-0.0163001507413798i</v>
      </c>
      <c r="X36" t="str">
        <f t="shared" si="16"/>
        <v>0</v>
      </c>
      <c r="Y36" t="str">
        <f t="shared" si="17"/>
        <v>0</v>
      </c>
      <c r="Z36" t="str">
        <f t="shared" si="18"/>
        <v>0</v>
      </c>
      <c r="AA36" t="str">
        <f t="shared" si="19"/>
        <v>0.0000600891324530339+0.0205010166244914i</v>
      </c>
      <c r="AB36" t="str">
        <f t="shared" si="20"/>
        <v>2.31903820853334-3.20252278110602i</v>
      </c>
      <c r="AC36">
        <f t="shared" si="21"/>
        <v>3.9539967597534216</v>
      </c>
      <c r="AD36">
        <f t="shared" si="22"/>
        <v>-54.090629161183969</v>
      </c>
    </row>
    <row r="37" spans="1:30" x14ac:dyDescent="0.45">
      <c r="A37">
        <f t="shared" si="23"/>
        <v>2.9899999999999936</v>
      </c>
      <c r="B37">
        <f t="shared" si="2"/>
        <v>977.2372209557966</v>
      </c>
      <c r="C37" s="2" t="str">
        <f>COMPLEX(COS(2*PI()*B37*1/'Input-Output'!C$5),SIN(2*PI()*B37*1/'Input-Output'!C$5))</f>
        <v>0.999528767063231+0.0306959901787936i</v>
      </c>
      <c r="D37" t="str">
        <f t="shared" si="3"/>
        <v>0.999528767063232-0.0306959901787936i</v>
      </c>
      <c r="E37" t="str">
        <f t="shared" si="4"/>
        <v>0.998115512373888-0.0613630504343893i</v>
      </c>
      <c r="F37" t="str">
        <f t="shared" si="5"/>
        <v>0.995761567876283-0.0919722781090545i</v>
      </c>
      <c r="G37" t="str">
        <f t="shared" si="6"/>
        <v>0.992469152082775-0.12249482505029i</v>
      </c>
      <c r="H37" t="str">
        <f t="shared" si="7"/>
        <v>0.98824136798289-0.152901924799232i</v>
      </c>
      <c r="M37">
        <f>'Input-Output'!M$14</f>
        <v>10.000000000000002</v>
      </c>
      <c r="N37" t="str">
        <f t="shared" si="8"/>
        <v>-18.2015462453841+0.558977893581549i</v>
      </c>
      <c r="O37" t="str">
        <f t="shared" si="9"/>
        <v>8.26643440775293-0.50821134947505i</v>
      </c>
      <c r="P37" t="str">
        <f t="shared" si="10"/>
        <v>0</v>
      </c>
      <c r="Q37" t="str">
        <f t="shared" si="11"/>
        <v>0</v>
      </c>
      <c r="R37" t="str">
        <f t="shared" si="12"/>
        <v>0</v>
      </c>
      <c r="S37" t="str">
        <f t="shared" si="13"/>
        <v>0.0648881623688311+0.0507665441064991i</v>
      </c>
      <c r="U37">
        <v>1</v>
      </c>
      <c r="V37" t="str">
        <f t="shared" si="14"/>
        <v>-1.28400419300832+0.0394323619258273i</v>
      </c>
      <c r="W37" t="str">
        <f t="shared" si="15"/>
        <v>0.284073200173339-0.0174645097618373i</v>
      </c>
      <c r="X37" t="str">
        <f t="shared" si="16"/>
        <v>0</v>
      </c>
      <c r="Y37" t="str">
        <f t="shared" si="17"/>
        <v>0</v>
      </c>
      <c r="Z37" t="str">
        <f t="shared" si="18"/>
        <v>0</v>
      </c>
      <c r="AA37" t="str">
        <f t="shared" si="19"/>
        <v>0.0000690071650190638+0.02196785216399i</v>
      </c>
      <c r="AB37" t="str">
        <f t="shared" si="20"/>
        <v>2.32020284149951-2.9464897735689i</v>
      </c>
      <c r="AC37">
        <f t="shared" si="21"/>
        <v>3.7503524116339397</v>
      </c>
      <c r="AD37">
        <f t="shared" si="22"/>
        <v>-51.781462603714097</v>
      </c>
    </row>
    <row r="38" spans="1:30" x14ac:dyDescent="0.45">
      <c r="A38">
        <f t="shared" si="23"/>
        <v>3.0199999999999934</v>
      </c>
      <c r="B38">
        <f t="shared" si="2"/>
        <v>1047.1285480508841</v>
      </c>
      <c r="C38" s="2" t="str">
        <f>COMPLEX(COS(2*PI()*B38*1/'Input-Output'!C$5),SIN(2*PI()*B38*1/'Input-Output'!C$5))</f>
        <v>0.999458958493175+0.0328905805321031i</v>
      </c>
      <c r="D38" t="str">
        <f t="shared" si="3"/>
        <v>0.999458958493174-0.0328905805321031i</v>
      </c>
      <c r="E38" t="str">
        <f t="shared" si="4"/>
        <v>0.997836419424522-0.0657455707257032i</v>
      </c>
      <c r="F38" t="str">
        <f t="shared" si="5"/>
        <v>0.995134138516008-0.0985294187539982i</v>
      </c>
      <c r="G38" t="str">
        <f t="shared" si="6"/>
        <v>0.991355039859901-0.131206649771915i</v>
      </c>
      <c r="H38" t="str">
        <f t="shared" si="7"/>
        <v>0.986503212754665-0.163741904302835i</v>
      </c>
      <c r="M38">
        <f>'Input-Output'!M$14</f>
        <v>10.000000000000002</v>
      </c>
      <c r="N38" t="str">
        <f t="shared" si="8"/>
        <v>-18.2002750224257+0.598941663631711i</v>
      </c>
      <c r="O38" t="str">
        <f t="shared" si="9"/>
        <v>8.26412294827655-0.544507565774333i</v>
      </c>
      <c r="P38" t="str">
        <f t="shared" si="10"/>
        <v>0</v>
      </c>
      <c r="Q38" t="str">
        <f t="shared" si="11"/>
        <v>0</v>
      </c>
      <c r="R38" t="str">
        <f t="shared" si="12"/>
        <v>0</v>
      </c>
      <c r="S38" t="str">
        <f t="shared" si="13"/>
        <v>0.0638479258508511+0.054434097857378i</v>
      </c>
      <c r="U38">
        <v>1</v>
      </c>
      <c r="V38" t="str">
        <f t="shared" si="14"/>
        <v>-1.28391451625302+0.0422515536374019i</v>
      </c>
      <c r="W38" t="str">
        <f t="shared" si="15"/>
        <v>0.283993767656472-0.018711816860609i</v>
      </c>
      <c r="X38" t="str">
        <f t="shared" si="16"/>
        <v>0</v>
      </c>
      <c r="Y38" t="str">
        <f t="shared" si="17"/>
        <v>0</v>
      </c>
      <c r="Z38" t="str">
        <f t="shared" si="18"/>
        <v>0</v>
      </c>
      <c r="AA38" t="str">
        <f t="shared" si="19"/>
        <v>0.0000792514034518854+0.0235397367767929i</v>
      </c>
      <c r="AB38" t="str">
        <f t="shared" si="20"/>
        <v>2.32153979581331-2.70453069070117i</v>
      </c>
      <c r="AC38">
        <f t="shared" si="21"/>
        <v>3.5642717742183261</v>
      </c>
      <c r="AD38">
        <f t="shared" si="22"/>
        <v>-49.357566535914678</v>
      </c>
    </row>
    <row r="39" spans="1:30" x14ac:dyDescent="0.45">
      <c r="A39">
        <f t="shared" si="23"/>
        <v>3.0499999999999932</v>
      </c>
      <c r="B39">
        <f t="shared" si="2"/>
        <v>1122.0184543019466</v>
      </c>
      <c r="C39" s="2" t="str">
        <f>COMPLEX(COS(2*PI()*B39*1/'Input-Output'!C$5),SIN(2*PI()*B39*1/'Input-Output'!C$5))</f>
        <v>0.999378809534344+0.0352419501974271i</v>
      </c>
      <c r="D39" t="str">
        <f t="shared" si="3"/>
        <v>0.999378809534343-0.0352419501974271i</v>
      </c>
      <c r="E39" t="str">
        <f t="shared" si="4"/>
        <v>0.997516009892563-0.0704401164679466i</v>
      </c>
      <c r="F39" t="str">
        <f t="shared" si="5"/>
        <v>0.994413915381414-0.105550769280967i</v>
      </c>
      <c r="G39" t="str">
        <f t="shared" si="6"/>
        <v>0.990076379983962-0.140530287830947i</v>
      </c>
      <c r="H39" t="str">
        <f t="shared" si="7"/>
        <v>0.984508792571476-0.175335214231054i</v>
      </c>
      <c r="M39">
        <f>'Input-Output'!M$14</f>
        <v>10.000000000000002</v>
      </c>
      <c r="N39" t="str">
        <f t="shared" si="8"/>
        <v>-18.1988154996699+0.641760404936312i</v>
      </c>
      <c r="O39" t="str">
        <f t="shared" si="9"/>
        <v>8.26146930313556-0.583387989904956i</v>
      </c>
      <c r="P39" t="str">
        <f t="shared" si="10"/>
        <v>0</v>
      </c>
      <c r="Q39" t="str">
        <f t="shared" si="11"/>
        <v>0</v>
      </c>
      <c r="R39" t="str">
        <f t="shared" si="12"/>
        <v>0</v>
      </c>
      <c r="S39" t="str">
        <f t="shared" si="13"/>
        <v>0.0626538034656594+0.058372415031356i</v>
      </c>
      <c r="U39">
        <v>1</v>
      </c>
      <c r="V39" t="str">
        <f t="shared" si="14"/>
        <v>-1.28381155613562+0.0452721455493879i</v>
      </c>
      <c r="W39" t="str">
        <f t="shared" si="15"/>
        <v>0.2839025760459-0.020047929380479i</v>
      </c>
      <c r="X39" t="str">
        <f t="shared" si="16"/>
        <v>0</v>
      </c>
      <c r="Y39" t="str">
        <f t="shared" si="17"/>
        <v>0</v>
      </c>
      <c r="Z39" t="str">
        <f t="shared" si="18"/>
        <v>0</v>
      </c>
      <c r="AA39" t="str">
        <f t="shared" si="19"/>
        <v>0.000091019910279988+0.0252242161689089i</v>
      </c>
      <c r="AB39" t="str">
        <f t="shared" si="20"/>
        <v>2.3230745305369-2.47549247961497i</v>
      </c>
      <c r="AC39">
        <f t="shared" si="21"/>
        <v>3.3948104941306383</v>
      </c>
      <c r="AD39">
        <f t="shared" si="22"/>
        <v>-46.819286899537474</v>
      </c>
    </row>
    <row r="40" spans="1:30" x14ac:dyDescent="0.45">
      <c r="A40">
        <f t="shared" si="23"/>
        <v>3.079999999999993</v>
      </c>
      <c r="B40">
        <f t="shared" si="2"/>
        <v>1202.2644346173947</v>
      </c>
      <c r="C40" s="2" t="str">
        <f>COMPLEX(COS(2*PI()*B40*1/'Input-Output'!C$5),SIN(2*PI()*B40*1/'Input-Output'!C$5))</f>
        <v>0.99928678885834+0.0377612713396615i</v>
      </c>
      <c r="D40" t="str">
        <f t="shared" si="3"/>
        <v>0.99928678885834-0.0377612713396615i</v>
      </c>
      <c r="E40" t="str">
        <f t="shared" si="4"/>
        <v>0.997148172773625-0.0754686791604376i</v>
      </c>
      <c r="F40" t="str">
        <f t="shared" si="5"/>
        <v>0.993587202315494-0.113068436775567i</v>
      </c>
      <c r="G40" t="str">
        <f t="shared" si="6"/>
        <v>0.988608956931558-0.150506911052939i</v>
      </c>
      <c r="H40" t="str">
        <f t="shared" si="7"/>
        <v>0.982220537701965-0.187730698918591i</v>
      </c>
      <c r="M40">
        <f>'Input-Output'!M$14</f>
        <v>10.000000000000002</v>
      </c>
      <c r="N40" t="str">
        <f t="shared" si="8"/>
        <v>-18.1971397914312+0.687637564042082i</v>
      </c>
      <c r="O40" t="str">
        <f t="shared" si="9"/>
        <v>8.25842286073612-0.625034756383803i</v>
      </c>
      <c r="P40" t="str">
        <f t="shared" si="10"/>
        <v>0</v>
      </c>
      <c r="Q40" t="str">
        <f t="shared" si="11"/>
        <v>0</v>
      </c>
      <c r="R40" t="str">
        <f t="shared" si="12"/>
        <v>0</v>
      </c>
      <c r="S40" t="str">
        <f t="shared" si="13"/>
        <v>0.0612830693049204+0.062602807658279i</v>
      </c>
      <c r="U40">
        <v>1</v>
      </c>
      <c r="V40" t="str">
        <f t="shared" si="14"/>
        <v>-1.28369334549704+0.0485084895314304i</v>
      </c>
      <c r="W40" t="str">
        <f t="shared" si="15"/>
        <v>0.283797886091457-0.0214791063120255i</v>
      </c>
      <c r="X40" t="str">
        <f t="shared" si="16"/>
        <v>0</v>
      </c>
      <c r="Y40" t="str">
        <f t="shared" si="17"/>
        <v>0</v>
      </c>
      <c r="Z40" t="str">
        <f t="shared" si="18"/>
        <v>0</v>
      </c>
      <c r="AA40" t="str">
        <f t="shared" si="19"/>
        <v>0.000104540594416946+0.0270293832194049i</v>
      </c>
      <c r="AB40" t="str">
        <f t="shared" si="20"/>
        <v>2.32483625403838-2.25828421779078i</v>
      </c>
      <c r="AC40">
        <f t="shared" si="21"/>
        <v>3.2410972241532838</v>
      </c>
      <c r="AD40">
        <f t="shared" si="22"/>
        <v>-44.168059658261107</v>
      </c>
    </row>
    <row r="41" spans="1:30" x14ac:dyDescent="0.45">
      <c r="A41">
        <f t="shared" si="23"/>
        <v>3.1099999999999928</v>
      </c>
      <c r="B41">
        <f t="shared" si="2"/>
        <v>1288.2495516931128</v>
      </c>
      <c r="C41" s="2" t="str">
        <f>COMPLEX(COS(2*PI()*B41*1/'Input-Output'!C$5),SIN(2*PI()*B41*1/'Input-Output'!C$5))</f>
        <v>0.999181138467829+0.0404605058066781i</v>
      </c>
      <c r="D41" t="str">
        <f t="shared" si="3"/>
        <v>0.99918113846783-0.0404605058066781i</v>
      </c>
      <c r="E41" t="str">
        <f t="shared" si="4"/>
        <v>0.996725894939736-0.0808547485098018i</v>
      </c>
      <c r="F41" t="str">
        <f t="shared" si="5"/>
        <v>0.992638290424674-0.12111657352643i</v>
      </c>
      <c r="G41" t="str">
        <f t="shared" si="6"/>
        <v>0.986925019286835-0.161180043137119i</v>
      </c>
      <c r="H41" t="str">
        <f t="shared" si="7"/>
        <v>0.979595438282135-0.200979544473651i</v>
      </c>
      <c r="M41">
        <f>'Input-Output'!M$14</f>
        <v>10.000000000000002</v>
      </c>
      <c r="N41" t="str">
        <f t="shared" si="8"/>
        <v>-18.1952158843541+0.736790967723388i</v>
      </c>
      <c r="O41" t="str">
        <f t="shared" si="9"/>
        <v>8.25492553805912-0.669642407943325i</v>
      </c>
      <c r="P41" t="str">
        <f t="shared" si="10"/>
        <v>0</v>
      </c>
      <c r="Q41" t="str">
        <f t="shared" si="11"/>
        <v>0</v>
      </c>
      <c r="R41" t="str">
        <f t="shared" si="12"/>
        <v>0</v>
      </c>
      <c r="S41" t="str">
        <f t="shared" si="13"/>
        <v>0.0597096537050241+0.0671485597800631i</v>
      </c>
      <c r="U41">
        <v>1</v>
      </c>
      <c r="V41" t="str">
        <f t="shared" si="14"/>
        <v>-1.28355762599713+0.0519759518874615i</v>
      </c>
      <c r="W41" t="str">
        <f t="shared" si="15"/>
        <v>0.283677701789993-0.0230120330499242i</v>
      </c>
      <c r="X41" t="str">
        <f t="shared" si="16"/>
        <v>0</v>
      </c>
      <c r="Y41" t="str">
        <f t="shared" si="17"/>
        <v>0</v>
      </c>
      <c r="Z41" t="str">
        <f t="shared" si="18"/>
        <v>0</v>
      </c>
      <c r="AA41" t="str">
        <f t="shared" si="19"/>
        <v>0.00012007579286305+0.0289639188375373i</v>
      </c>
      <c r="AB41" t="str">
        <f t="shared" si="20"/>
        <v>2.32685847230846-2.05187200884087i</v>
      </c>
      <c r="AC41">
        <f t="shared" si="21"/>
        <v>3.102329623173258</v>
      </c>
      <c r="AD41">
        <f t="shared" si="22"/>
        <v>-41.406515559804433</v>
      </c>
    </row>
    <row r="42" spans="1:30" x14ac:dyDescent="0.45">
      <c r="A42">
        <f t="shared" si="23"/>
        <v>3.1399999999999926</v>
      </c>
      <c r="B42">
        <f t="shared" si="2"/>
        <v>1380.3842646028618</v>
      </c>
      <c r="C42" s="2" t="str">
        <f>COMPLEX(COS(2*PI()*B42*1/'Input-Output'!C$5),SIN(2*PI()*B42*1/'Input-Output'!C$5))</f>
        <v>0.999059840179287+0.0433524594566088i</v>
      </c>
      <c r="D42" t="str">
        <f t="shared" si="3"/>
        <v>0.999059840179288-0.0433524594566088i</v>
      </c>
      <c r="E42" t="str">
        <f t="shared" si="4"/>
        <v>0.996241128518127-0.0866234024321973i</v>
      </c>
      <c r="F42" t="str">
        <f t="shared" si="5"/>
        <v>0.991549165095417-0.129731465722785i</v>
      </c>
      <c r="G42" t="str">
        <f t="shared" si="6"/>
        <v>0.984992772302141-0.172595592390264i</v>
      </c>
      <c r="H42" t="str">
        <f t="shared" si="7"/>
        <v>0.976584278252442-0.215135184175348i</v>
      </c>
      <c r="M42">
        <f>'Input-Output'!M$14</f>
        <v>10.000000000000002</v>
      </c>
      <c r="N42" t="str">
        <f t="shared" si="8"/>
        <v>-18.1930070270594+0.789453812289012i</v>
      </c>
      <c r="O42" t="str">
        <f t="shared" si="9"/>
        <v>8.25091068228578-0.717418640933726i</v>
      </c>
      <c r="P42" t="str">
        <f t="shared" si="10"/>
        <v>0</v>
      </c>
      <c r="Q42" t="str">
        <f t="shared" si="11"/>
        <v>0</v>
      </c>
      <c r="R42" t="str">
        <f t="shared" si="12"/>
        <v>0</v>
      </c>
      <c r="S42" t="str">
        <f t="shared" si="13"/>
        <v>0.0579036552263794+0.072035171355286i</v>
      </c>
      <c r="U42">
        <v>1</v>
      </c>
      <c r="V42" t="str">
        <f t="shared" si="14"/>
        <v>-1.28340180505808+0.055690983145048i</v>
      </c>
      <c r="W42" t="str">
        <f t="shared" si="15"/>
        <v>0.283539732640115-0.0246538470084408i</v>
      </c>
      <c r="X42" t="str">
        <f t="shared" si="16"/>
        <v>0</v>
      </c>
      <c r="Y42" t="str">
        <f t="shared" si="17"/>
        <v>0</v>
      </c>
      <c r="Z42" t="str">
        <f t="shared" si="18"/>
        <v>0</v>
      </c>
      <c r="AA42" t="str">
        <f t="shared" si="19"/>
        <v>0.000137927582035013+0.0310371361366072i</v>
      </c>
      <c r="AB42" t="str">
        <f t="shared" si="20"/>
        <v>2.32917961624925-1.85527417414871i</v>
      </c>
      <c r="AC42">
        <f t="shared" si="21"/>
        <v>2.977770969368561</v>
      </c>
      <c r="AD42">
        <f t="shared" si="22"/>
        <v>-38.538565056585092</v>
      </c>
    </row>
    <row r="43" spans="1:30" x14ac:dyDescent="0.45">
      <c r="A43">
        <f t="shared" si="23"/>
        <v>3.1699999999999924</v>
      </c>
      <c r="B43">
        <f t="shared" si="2"/>
        <v>1479.1083881681823</v>
      </c>
      <c r="C43" s="2" t="str">
        <f>COMPLEX(COS(2*PI()*B43*1/'Input-Output'!C$5),SIN(2*PI()*B43*1/'Input-Output'!C$5))</f>
        <v>0.998920577160581+0.0464508398758425i</v>
      </c>
      <c r="D43" t="str">
        <f t="shared" si="3"/>
        <v>0.998920577160581-0.0464508398758425i</v>
      </c>
      <c r="E43" t="str">
        <f t="shared" si="4"/>
        <v>0.995684638949658-0.0928013995567407i</v>
      </c>
      <c r="F43" t="str">
        <f t="shared" si="5"/>
        <v>0.990299171258453-0.138951615337216i</v>
      </c>
      <c r="G43" t="str">
        <f t="shared" si="6"/>
        <v>0.982775800480621-0.184801856023353i</v>
      </c>
      <c r="H43" t="str">
        <f t="shared" si="7"/>
        <v>0.973130768412655-0.230253138021172i</v>
      </c>
      <c r="M43">
        <f>'Input-Output'!M$14</f>
        <v>10.000000000000002</v>
      </c>
      <c r="N43" t="str">
        <f t="shared" si="8"/>
        <v>-18.1904710297386+0.845875714634227i</v>
      </c>
      <c r="O43" t="str">
        <f t="shared" si="9"/>
        <v>8.24630181241118-0.768585071440212i</v>
      </c>
      <c r="P43" t="str">
        <f t="shared" si="10"/>
        <v>0</v>
      </c>
      <c r="Q43" t="str">
        <f t="shared" si="11"/>
        <v>0</v>
      </c>
      <c r="R43" t="str">
        <f t="shared" si="12"/>
        <v>0</v>
      </c>
      <c r="S43" t="str">
        <f t="shared" si="13"/>
        <v>0.055830782672583+0.0772906431940149i</v>
      </c>
      <c r="U43">
        <v>1</v>
      </c>
      <c r="V43" t="str">
        <f t="shared" si="14"/>
        <v>-1.28322290645522+0.0596711922004811i</v>
      </c>
      <c r="W43" t="str">
        <f t="shared" si="15"/>
        <v>0.283381350398161-0.0264121639487884i</v>
      </c>
      <c r="X43" t="str">
        <f t="shared" si="16"/>
        <v>0</v>
      </c>
      <c r="Y43" t="str">
        <f t="shared" si="17"/>
        <v>0</v>
      </c>
      <c r="Z43" t="str">
        <f t="shared" si="18"/>
        <v>0</v>
      </c>
      <c r="AA43" t="str">
        <f t="shared" si="19"/>
        <v>0.0001584439429409+0.0332590282516927i</v>
      </c>
      <c r="AB43" t="str">
        <f t="shared" si="20"/>
        <v>2.33184375891371-1.66755672274568i</v>
      </c>
      <c r="AC43">
        <f t="shared" si="21"/>
        <v>2.8667474146773264</v>
      </c>
      <c r="AD43">
        <f t="shared" si="22"/>
        <v>-35.569457387661153</v>
      </c>
    </row>
    <row r="44" spans="1:30" x14ac:dyDescent="0.45">
      <c r="A44">
        <f t="shared" si="23"/>
        <v>3.1999999999999922</v>
      </c>
      <c r="B44">
        <f t="shared" si="2"/>
        <v>1584.8931924610861</v>
      </c>
      <c r="C44" s="2" t="str">
        <f>COMPLEX(COS(2*PI()*B44*1/'Input-Output'!C$5),SIN(2*PI()*B44*1/'Input-Output'!C$5))</f>
        <v>0.998760689797288+0.0497703176164848i</v>
      </c>
      <c r="D44" t="str">
        <f t="shared" si="3"/>
        <v>0.998760689797288-0.0497703176164848i</v>
      </c>
      <c r="E44" t="str">
        <f t="shared" si="4"/>
        <v>0.995045830968708-0.0994172735081409i</v>
      </c>
      <c r="F44" t="str">
        <f t="shared" si="5"/>
        <v>0.988864631239157-0.148817811717028i</v>
      </c>
      <c r="G44" t="str">
        <f t="shared" si="6"/>
        <v>0.980232411456414-0.197849487061103i</v>
      </c>
      <c r="H44" t="str">
        <f t="shared" si="7"/>
        <v>0.969170567616577-0.246390768629345i</v>
      </c>
      <c r="M44">
        <f>'Input-Output'!M$14</f>
        <v>10.000000000000002</v>
      </c>
      <c r="N44" t="str">
        <f t="shared" si="8"/>
        <v>-18.1875594604743+0.906323827382744i</v>
      </c>
      <c r="O44" t="str">
        <f t="shared" si="9"/>
        <v>8.24101117800243-0.8233780161357i</v>
      </c>
      <c r="P44" t="str">
        <f t="shared" si="10"/>
        <v>0</v>
      </c>
      <c r="Q44" t="str">
        <f t="shared" si="11"/>
        <v>0</v>
      </c>
      <c r="R44" t="str">
        <f t="shared" si="12"/>
        <v>0</v>
      </c>
      <c r="S44" t="str">
        <f t="shared" si="13"/>
        <v>0.0534517175281319+0.0829458112470439i</v>
      </c>
      <c r="U44">
        <v>1</v>
      </c>
      <c r="V44" t="str">
        <f t="shared" si="14"/>
        <v>-1.28301751362247+0.0639354249850017i</v>
      </c>
      <c r="W44" t="str">
        <f t="shared" si="15"/>
        <v>0.283199539550424-0.0282951048128651i</v>
      </c>
      <c r="X44" t="str">
        <f t="shared" si="16"/>
        <v>0</v>
      </c>
      <c r="Y44" t="str">
        <f t="shared" si="17"/>
        <v>0</v>
      </c>
      <c r="Z44" t="str">
        <f t="shared" si="18"/>
        <v>0</v>
      </c>
      <c r="AA44" t="str">
        <f t="shared" si="19"/>
        <v>0.000182025927954022+0.0356403201721366i</v>
      </c>
      <c r="AB44" t="str">
        <f t="shared" si="20"/>
        <v>2.33490143508358-1.48782908435221i</v>
      </c>
      <c r="AC44">
        <f t="shared" si="21"/>
        <v>2.7686458957041977</v>
      </c>
      <c r="AD44">
        <f t="shared" si="22"/>
        <v>-32.505808866627127</v>
      </c>
    </row>
    <row r="45" spans="1:30" x14ac:dyDescent="0.45">
      <c r="A45">
        <f t="shared" si="23"/>
        <v>3.229999999999992</v>
      </c>
      <c r="B45">
        <f t="shared" si="2"/>
        <v>1698.2436524617146</v>
      </c>
      <c r="C45" s="2" t="str">
        <f>COMPLEX(COS(2*PI()*B45*1/'Input-Output'!C$5),SIN(2*PI()*B45*1/'Input-Output'!C$5))</f>
        <v>0.998577125056134+0.0533265910651081i</v>
      </c>
      <c r="D45" t="str">
        <f t="shared" si="3"/>
        <v>0.998577125056135-0.0533265910651081i</v>
      </c>
      <c r="E45" t="str">
        <f t="shared" si="4"/>
        <v>0.99431254937075-0.10650142798968i</v>
      </c>
      <c r="F45" t="str">
        <f t="shared" si="5"/>
        <v>0.987218408859624-0.159373188487507i</v>
      </c>
      <c r="G45" t="str">
        <f t="shared" si="6"/>
        <v>0.97731489167232-0.211791412752088i</v>
      </c>
      <c r="H45" t="str">
        <f t="shared" si="7"/>
        <v>0.964630180741761-0.263606931627607i</v>
      </c>
      <c r="M45">
        <f>'Input-Output'!M$14</f>
        <v>10.000000000000002</v>
      </c>
      <c r="N45" t="str">
        <f t="shared" si="8"/>
        <v>-18.1842167231412+0.971084020154918i</v>
      </c>
      <c r="O45" t="str">
        <f t="shared" si="9"/>
        <v>8.23493810914739-0.882049279762045i</v>
      </c>
      <c r="P45" t="str">
        <f t="shared" si="10"/>
        <v>0</v>
      </c>
      <c r="Q45" t="str">
        <f t="shared" si="11"/>
        <v>0</v>
      </c>
      <c r="R45" t="str">
        <f t="shared" si="12"/>
        <v>0</v>
      </c>
      <c r="S45" t="str">
        <f t="shared" si="13"/>
        <v>0.0507213860061899+0.0890347403928731i</v>
      </c>
      <c r="U45">
        <v>1</v>
      </c>
      <c r="V45" t="str">
        <f t="shared" si="14"/>
        <v>-1.28278170460417+0.0685038477958157i</v>
      </c>
      <c r="W45" t="str">
        <f t="shared" si="15"/>
        <v>0.282990840609692-0.0303113227847778i</v>
      </c>
      <c r="X45" t="str">
        <f t="shared" si="16"/>
        <v>0</v>
      </c>
      <c r="Y45" t="str">
        <f t="shared" si="17"/>
        <v>0</v>
      </c>
      <c r="Z45" t="str">
        <f t="shared" si="18"/>
        <v>0</v>
      </c>
      <c r="AA45" t="str">
        <f t="shared" si="19"/>
        <v>0.000209136005521915+0.0381925250110379i</v>
      </c>
      <c r="AB45" t="str">
        <f t="shared" si="20"/>
        <v>2.33841057710839-1.31524009329851i</v>
      </c>
      <c r="AC45">
        <f t="shared" si="21"/>
        <v>2.6829126952162023</v>
      </c>
      <c r="AD45">
        <f t="shared" si="22"/>
        <v>-29.355597085444639</v>
      </c>
    </row>
    <row r="46" spans="1:30" x14ac:dyDescent="0.45">
      <c r="A46">
        <f t="shared" si="23"/>
        <v>3.2599999999999918</v>
      </c>
      <c r="B46">
        <f t="shared" si="2"/>
        <v>1819.700858609951</v>
      </c>
      <c r="C46" s="2" t="str">
        <f>COMPLEX(COS(2*PI()*B46*1/'Input-Output'!C$5),SIN(2*PI()*B46*1/'Input-Output'!C$5))</f>
        <v>0.998366378393496+0.0571364550305139i</v>
      </c>
      <c r="D46" t="str">
        <f t="shared" si="3"/>
        <v>0.998366378393497-0.057136455030514i</v>
      </c>
      <c r="E46" t="str">
        <f t="shared" si="4"/>
        <v>0.993470851013093-0.114086231366114i</v>
      </c>
      <c r="F46" t="str">
        <f t="shared" si="5"/>
        <v>0.985329412737396-0.170663260236586i</v>
      </c>
      <c r="G46" t="str">
        <f t="shared" si="6"/>
        <v>0.973968663625357-0.22668269072834i</v>
      </c>
      <c r="H46" t="str">
        <f t="shared" si="7"/>
        <v>0.959425722007406-0.281961493737306i</v>
      </c>
      <c r="M46">
        <f>'Input-Output'!M$14</f>
        <v>10.000000000000002</v>
      </c>
      <c r="N46" t="str">
        <f t="shared" si="8"/>
        <v>-18.1803789995534+1.04046212855965i</v>
      </c>
      <c r="O46" t="str">
        <f t="shared" si="9"/>
        <v>8.22796712815528-0.944866938469575i</v>
      </c>
      <c r="P46" t="str">
        <f t="shared" si="10"/>
        <v>0</v>
      </c>
      <c r="Q46" t="str">
        <f t="shared" si="11"/>
        <v>0</v>
      </c>
      <c r="R46" t="str">
        <f t="shared" si="12"/>
        <v>0</v>
      </c>
      <c r="S46" t="str">
        <f t="shared" si="13"/>
        <v>0.0475881286018804+0.095595190090075i</v>
      </c>
      <c r="U46">
        <v>1</v>
      </c>
      <c r="V46" t="str">
        <f t="shared" si="14"/>
        <v>-1.28251097743012+0.0733980354045882i</v>
      </c>
      <c r="W46" t="str">
        <f t="shared" si="15"/>
        <v>0.282751285224493-0.0324700302100383i</v>
      </c>
      <c r="X46" t="str">
        <f t="shared" si="16"/>
        <v>0</v>
      </c>
      <c r="Y46" t="str">
        <f t="shared" si="17"/>
        <v>0</v>
      </c>
      <c r="Z46" t="str">
        <f t="shared" si="18"/>
        <v>0</v>
      </c>
      <c r="AA46" t="str">
        <f t="shared" si="19"/>
        <v>0.000240307794373007+0.0409280051945499i</v>
      </c>
      <c r="AB46" t="str">
        <f t="shared" si="20"/>
        <v>2.34243758261553-1.14897421385217i</v>
      </c>
      <c r="AC46">
        <f t="shared" si="21"/>
        <v>2.6090526197351598</v>
      </c>
      <c r="AD46">
        <f t="shared" si="22"/>
        <v>-26.128119876281957</v>
      </c>
    </row>
    <row r="47" spans="1:30" x14ac:dyDescent="0.45">
      <c r="A47">
        <f t="shared" si="23"/>
        <v>3.2899999999999916</v>
      </c>
      <c r="B47">
        <f t="shared" si="2"/>
        <v>1949.8445997580084</v>
      </c>
      <c r="C47" s="2" t="str">
        <f>COMPLEX(COS(2*PI()*B47*1/'Input-Output'!C$5),SIN(2*PI()*B47*1/'Input-Output'!C$5))</f>
        <v>0.998124427119433+0.0612178731050321i</v>
      </c>
      <c r="D47" t="str">
        <f t="shared" si="3"/>
        <v>0.998124427119433-0.0612178731050321i</v>
      </c>
      <c r="E47" t="str">
        <f t="shared" si="4"/>
        <v>0.992504744024992-0.122206109044861i</v>
      </c>
      <c r="F47" t="str">
        <f t="shared" si="5"/>
        <v>0.983162030967097-0.182735932056761i</v>
      </c>
      <c r="G47" t="str">
        <f t="shared" si="6"/>
        <v>0.970131333824231-0.242580285951719i</v>
      </c>
      <c r="H47" t="str">
        <f t="shared" si="7"/>
        <v>0.953461532640747-0.301514685835295i</v>
      </c>
      <c r="M47">
        <f>'Input-Output'!M$14</f>
        <v>10.000000000000002</v>
      </c>
      <c r="N47" t="str">
        <f t="shared" si="8"/>
        <v>-18.1759730360143+1.11478527190284i</v>
      </c>
      <c r="O47" t="str">
        <f t="shared" si="9"/>
        <v>8.21996578968393-1.01211610492196i</v>
      </c>
      <c r="P47" t="str">
        <f t="shared" si="10"/>
        <v>0</v>
      </c>
      <c r="Q47" t="str">
        <f t="shared" si="11"/>
        <v>0</v>
      </c>
      <c r="R47" t="str">
        <f t="shared" si="12"/>
        <v>0</v>
      </c>
      <c r="S47" t="str">
        <f t="shared" si="13"/>
        <v>0.043992753669631+0.10266916698088i</v>
      </c>
      <c r="U47">
        <v>1</v>
      </c>
      <c r="V47" t="str">
        <f t="shared" si="14"/>
        <v>-1.28220016451443+0.0786410640134583i</v>
      </c>
      <c r="W47" t="str">
        <f t="shared" si="15"/>
        <v>0.282476321955796-0.0347810248881309i</v>
      </c>
      <c r="X47" t="str">
        <f t="shared" si="16"/>
        <v>0</v>
      </c>
      <c r="Y47" t="str">
        <f t="shared" si="17"/>
        <v>0</v>
      </c>
      <c r="Z47" t="str">
        <f t="shared" si="18"/>
        <v>0</v>
      </c>
      <c r="AA47" t="str">
        <f t="shared" si="19"/>
        <v>0.000276157441365887+0.0438600391253274i</v>
      </c>
      <c r="AB47" t="str">
        <f t="shared" si="20"/>
        <v>2.34705853148306-0.988248001033153i</v>
      </c>
      <c r="AC47">
        <f t="shared" si="21"/>
        <v>2.5466287247562098</v>
      </c>
      <c r="AD47">
        <f t="shared" si="22"/>
        <v>-22.833920212937972</v>
      </c>
    </row>
    <row r="48" spans="1:30" x14ac:dyDescent="0.45">
      <c r="A48">
        <f t="shared" si="23"/>
        <v>3.3199999999999914</v>
      </c>
      <c r="B48">
        <f t="shared" si="2"/>
        <v>2089.2961308539993</v>
      </c>
      <c r="C48" s="2" t="str">
        <f>COMPLEX(COS(2*PI()*B48*1/'Input-Output'!C$5),SIN(2*PI()*B48*1/'Input-Output'!C$5))</f>
        <v>0.997846653971087+0.0655900538092888i</v>
      </c>
      <c r="D48" t="str">
        <f t="shared" si="3"/>
        <v>0.997846653971087-0.0655900538092888i</v>
      </c>
      <c r="E48" t="str">
        <f t="shared" si="4"/>
        <v>0.99139588968259-0.130897631454765i</v>
      </c>
      <c r="F48" t="str">
        <f t="shared" si="5"/>
        <v>0.980675488589835-0.195641473310467i</v>
      </c>
      <c r="G48" t="str">
        <f t="shared" si="6"/>
        <v>0.965731620159066-0.259542747586881i</v>
      </c>
      <c r="H48" t="str">
        <f t="shared" si="7"/>
        <v>0.946628643029767-0.322326251173596i</v>
      </c>
      <c r="M48">
        <f>'Input-Output'!M$14</f>
        <v>10.000000000000002</v>
      </c>
      <c r="N48" t="str">
        <f t="shared" si="8"/>
        <v>-18.1709147515787+1.19440323979338i</v>
      </c>
      <c r="O48" t="str">
        <f t="shared" si="9"/>
        <v>8.21078221165556-1.08409965694001i</v>
      </c>
      <c r="P48" t="str">
        <f t="shared" si="10"/>
        <v>0</v>
      </c>
      <c r="Q48" t="str">
        <f t="shared" si="11"/>
        <v>0</v>
      </c>
      <c r="R48" t="str">
        <f t="shared" si="12"/>
        <v>0</v>
      </c>
      <c r="S48" t="str">
        <f t="shared" si="13"/>
        <v>0.0398674600768629+0.11030358285337i</v>
      </c>
      <c r="U48">
        <v>1</v>
      </c>
      <c r="V48" t="str">
        <f t="shared" si="14"/>
        <v>-1.28184333447718+0.0842576090713361i</v>
      </c>
      <c r="W48" t="str">
        <f t="shared" si="15"/>
        <v>0.282160731427778-0.0372547151121085i</v>
      </c>
      <c r="X48" t="str">
        <f t="shared" si="16"/>
        <v>0</v>
      </c>
      <c r="Y48" t="str">
        <f t="shared" si="17"/>
        <v>0</v>
      </c>
      <c r="Z48" t="str">
        <f t="shared" si="18"/>
        <v>0</v>
      </c>
      <c r="AA48" t="str">
        <f t="shared" si="19"/>
        <v>0.000317396950597959+0.0470028939592276i</v>
      </c>
      <c r="AB48" t="str">
        <f t="shared" si="20"/>
        <v>2.35236057141134-0.832306794528975i</v>
      </c>
      <c r="AC48">
        <f t="shared" si="21"/>
        <v>2.4952624828161434</v>
      </c>
      <c r="AD48">
        <f t="shared" si="22"/>
        <v>-19.484680414918902</v>
      </c>
    </row>
    <row r="49" spans="1:30" x14ac:dyDescent="0.45">
      <c r="A49">
        <f t="shared" si="23"/>
        <v>3.3499999999999912</v>
      </c>
      <c r="B49">
        <f t="shared" si="2"/>
        <v>2238.7211385682958</v>
      </c>
      <c r="C49" s="2" t="str">
        <f>COMPLEX(COS(2*PI()*B49*1/'Input-Output'!C$5),SIN(2*PI()*B49*1/'Input-Output'!C$5))</f>
        <v>0.997527759470919+0.0702735304715033i</v>
      </c>
      <c r="D49" t="str">
        <f t="shared" si="3"/>
        <v>0.997527759470918-0.0702735304715032i</v>
      </c>
      <c r="E49" t="str">
        <f t="shared" si="4"/>
        <v>0.990123261830141-0.1401995948027i</v>
      </c>
      <c r="F49" t="str">
        <f t="shared" si="5"/>
        <v>0.977823118475997-0.209432444893032i</v>
      </c>
      <c r="G49" t="str">
        <f t="shared" si="6"/>
        <v>0.960688147234316-0.277629760226626i</v>
      </c>
      <c r="H49" t="str">
        <f t="shared" si="7"/>
        <v>0.938803071645833-0.344454340469597i</v>
      </c>
      <c r="M49">
        <f>'Input-Output'!M$14</f>
        <v>10.000000000000002</v>
      </c>
      <c r="N49" t="str">
        <f t="shared" si="8"/>
        <v>-18.1651076420852+1.27968994675524i</v>
      </c>
      <c r="O49" t="str">
        <f t="shared" si="9"/>
        <v>8.2002422545691-1.16113890633124i</v>
      </c>
      <c r="P49" t="str">
        <f t="shared" si="10"/>
        <v>0</v>
      </c>
      <c r="Q49" t="str">
        <f t="shared" si="11"/>
        <v>0</v>
      </c>
      <c r="R49" t="str">
        <f t="shared" si="12"/>
        <v>0</v>
      </c>
      <c r="S49" t="str">
        <f t="shared" si="13"/>
        <v>0.0351346124839012+0.118551040424i</v>
      </c>
      <c r="U49">
        <v>1</v>
      </c>
      <c r="V49" t="str">
        <f t="shared" si="14"/>
        <v>-1.28143367955895+0.0902740478876083i</v>
      </c>
      <c r="W49" t="str">
        <f t="shared" si="15"/>
        <v>0.281798529395856-0.0399021426526928i</v>
      </c>
      <c r="X49" t="str">
        <f t="shared" si="16"/>
        <v>0</v>
      </c>
      <c r="Y49" t="str">
        <f t="shared" si="17"/>
        <v>0</v>
      </c>
      <c r="Z49" t="str">
        <f t="shared" si="18"/>
        <v>0</v>
      </c>
      <c r="AA49" t="str">
        <f t="shared" si="19"/>
        <v>0.000364849836905934+0.0503719052349155i</v>
      </c>
      <c r="AB49" t="str">
        <f t="shared" si="20"/>
        <v>2.35844349339522-0.68042164774476i</v>
      </c>
      <c r="AC49">
        <f t="shared" si="21"/>
        <v>2.4546342559041139</v>
      </c>
      <c r="AD49">
        <f t="shared" si="22"/>
        <v>-16.093090697998718</v>
      </c>
    </row>
    <row r="50" spans="1:30" x14ac:dyDescent="0.45">
      <c r="A50">
        <f t="shared" si="23"/>
        <v>3.379999999999991</v>
      </c>
      <c r="B50">
        <f t="shared" si="2"/>
        <v>2398.8329190194427</v>
      </c>
      <c r="C50" s="2" t="str">
        <f>COMPLEX(COS(2*PI()*B50*1/'Input-Output'!C$5),SIN(2*PI()*B50*1/'Input-Output'!C$5))</f>
        <v>0.997161661442442+0.0752902447156868i</v>
      </c>
      <c r="D50" t="str">
        <f t="shared" si="3"/>
        <v>0.997161661442443-0.0752902447156868i</v>
      </c>
      <c r="E50" t="str">
        <f t="shared" si="4"/>
        <v>0.988662758101305-0.150153091022205i</v>
      </c>
      <c r="F50" t="str">
        <f t="shared" si="5"/>
        <v>0.974551535506686-0.224163566713153i</v>
      </c>
      <c r="G50" t="str">
        <f t="shared" si="6"/>
        <v>0.954908098512956-0.296901538214898i</v>
      </c>
      <c r="H50" t="str">
        <f t="shared" si="7"/>
        <v>0.92984395656936-0.367954095549217i</v>
      </c>
      <c r="M50">
        <f>'Input-Output'!M$14</f>
        <v>10.000000000000002</v>
      </c>
      <c r="N50" t="str">
        <f t="shared" si="8"/>
        <v>-18.1584409503248+1.37104495255829i</v>
      </c>
      <c r="O50" t="str">
        <f t="shared" si="9"/>
        <v>8.18814630161874-1.2435741782074i</v>
      </c>
      <c r="P50" t="str">
        <f t="shared" si="10"/>
        <v>0</v>
      </c>
      <c r="Q50" t="str">
        <f t="shared" si="11"/>
        <v>0</v>
      </c>
      <c r="R50" t="str">
        <f t="shared" si="12"/>
        <v>0</v>
      </c>
      <c r="S50" t="str">
        <f t="shared" si="13"/>
        <v>0.0297053512939431+0.12747077435089i</v>
      </c>
      <c r="U50">
        <v>1</v>
      </c>
      <c r="V50" t="str">
        <f t="shared" si="14"/>
        <v>-1.28096338653777+0.0967185668818763i</v>
      </c>
      <c r="W50" t="str">
        <f t="shared" si="15"/>
        <v>0.281382856096552-0.042735002666323i</v>
      </c>
      <c r="X50" t="str">
        <f t="shared" si="16"/>
        <v>0</v>
      </c>
      <c r="Y50" t="str">
        <f t="shared" si="17"/>
        <v>0</v>
      </c>
      <c r="Z50" t="str">
        <f t="shared" si="18"/>
        <v>0</v>
      </c>
      <c r="AA50" t="str">
        <f t="shared" si="19"/>
        <v>0.000419469558781915+0.0539835642155533i</v>
      </c>
      <c r="AB50" t="str">
        <f t="shared" si="20"/>
        <v>2.36542152044759-0.531886498968053i</v>
      </c>
      <c r="AC50">
        <f t="shared" si="21"/>
        <v>2.4244839073875251</v>
      </c>
      <c r="AD50">
        <f t="shared" si="22"/>
        <v>-12.672698012204915</v>
      </c>
    </row>
    <row r="51" spans="1:30" x14ac:dyDescent="0.45">
      <c r="A51">
        <f t="shared" si="23"/>
        <v>3.4099999999999908</v>
      </c>
      <c r="B51">
        <f t="shared" si="2"/>
        <v>2570.3957827688118</v>
      </c>
      <c r="C51" s="2" t="str">
        <f>COMPLEX(COS(2*PI()*B51*1/'Input-Output'!C$5),SIN(2*PI()*B51*1/'Input-Output'!C$5))</f>
        <v>0.996741379825939+0.0806636333342513i</v>
      </c>
      <c r="D51" t="str">
        <f t="shared" si="3"/>
        <v>0.99674137982594-0.0806636333342513i</v>
      </c>
      <c r="E51" t="str">
        <f t="shared" si="4"/>
        <v>0.986986756514635-0.160801562382711i</v>
      </c>
      <c r="F51" t="str">
        <f t="shared" si="5"/>
        <v>0.970799703290713-0.239891509000769i</v>
      </c>
      <c r="G51" t="str">
        <f t="shared" si="6"/>
        <v>0.948285715070559-0.317418024997195i</v>
      </c>
      <c r="H51" t="str">
        <f t="shared" si="7"/>
        <v>0.919591520926601-0.392875851433889i</v>
      </c>
      <c r="M51">
        <f>'Input-Output'!M$14</f>
        <v>10.000000000000002</v>
      </c>
      <c r="N51" t="str">
        <f t="shared" si="8"/>
        <v>-18.1507875685204+1.46889504417955i</v>
      </c>
      <c r="O51" t="str">
        <f t="shared" si="9"/>
        <v>8.17426558639917-1.33176526326037i</v>
      </c>
      <c r="P51" t="str">
        <f t="shared" si="10"/>
        <v>0</v>
      </c>
      <c r="Q51" t="str">
        <f t="shared" si="11"/>
        <v>0</v>
      </c>
      <c r="R51" t="str">
        <f t="shared" si="12"/>
        <v>0</v>
      </c>
      <c r="S51" t="str">
        <f t="shared" si="13"/>
        <v>0.0234780178787712+0.13712978091918i</v>
      </c>
      <c r="U51">
        <v>1</v>
      </c>
      <c r="V51" t="str">
        <f t="shared" si="14"/>
        <v>-1.28042348876232+0.103621273181337i</v>
      </c>
      <c r="W51" t="str">
        <f t="shared" si="15"/>
        <v>0.280905850050339-0.0457656592374634i</v>
      </c>
      <c r="X51" t="str">
        <f t="shared" si="16"/>
        <v>0</v>
      </c>
      <c r="Y51" t="str">
        <f t="shared" si="17"/>
        <v>0</v>
      </c>
      <c r="Z51" t="str">
        <f t="shared" si="18"/>
        <v>0</v>
      </c>
      <c r="AA51" t="str">
        <f t="shared" si="19"/>
        <v>0.000482361288018984+0.0578556139438736i</v>
      </c>
      <c r="AB51" t="str">
        <f t="shared" si="20"/>
        <v>2.37342533488851-0.386015597360753i</v>
      </c>
      <c r="AC51">
        <f t="shared" si="21"/>
        <v>2.4046113743589448</v>
      </c>
      <c r="AD51">
        <f t="shared" si="22"/>
        <v>-9.23774111599392</v>
      </c>
    </row>
    <row r="52" spans="1:30" x14ac:dyDescent="0.45">
      <c r="A52">
        <f t="shared" si="23"/>
        <v>3.4399999999999906</v>
      </c>
      <c r="B52">
        <f t="shared" si="2"/>
        <v>2754.2287033381103</v>
      </c>
      <c r="C52" s="2" t="str">
        <f>COMPLEX(COS(2*PI()*B52*1/'Input-Output'!C$5),SIN(2*PI()*B52*1/'Input-Output'!C$5))</f>
        <v>0.996258904675729+0.0864187181941365i</v>
      </c>
      <c r="D52" t="str">
        <f t="shared" si="3"/>
        <v>0.996258904675728-0.0864187181941364i</v>
      </c>
      <c r="E52" t="str">
        <f t="shared" si="4"/>
        <v>0.985063610291364-0.172190835063142i</v>
      </c>
      <c r="F52" t="str">
        <f t="shared" si="5"/>
        <v>0.966497882173858-0.256674587276272i</v>
      </c>
      <c r="G52" t="str">
        <f t="shared" si="6"/>
        <v>0.940700632640514-0.339237851292766i</v>
      </c>
      <c r="H52" t="str">
        <f t="shared" si="7"/>
        <v>0.907864881630549-0.419262873030685i</v>
      </c>
      <c r="M52">
        <f>'Input-Output'!M$14</f>
        <v>10.000000000000002</v>
      </c>
      <c r="N52" t="str">
        <f t="shared" si="8"/>
        <v>-18.1420016345401+1.57369587300521i</v>
      </c>
      <c r="O52" t="str">
        <f t="shared" si="9"/>
        <v>8.15833800896539-1.42609169582014i</v>
      </c>
      <c r="P52" t="str">
        <f t="shared" si="10"/>
        <v>0</v>
      </c>
      <c r="Q52" t="str">
        <f t="shared" si="11"/>
        <v>0</v>
      </c>
      <c r="R52" t="str">
        <f t="shared" si="12"/>
        <v>0</v>
      </c>
      <c r="S52" t="str">
        <f t="shared" si="13"/>
        <v>0.0163363744252916+0.14760417718507i</v>
      </c>
      <c r="U52">
        <v>1</v>
      </c>
      <c r="V52" t="str">
        <f t="shared" si="14"/>
        <v>-1.27980369657994+0.111014310115055i</v>
      </c>
      <c r="W52" t="str">
        <f t="shared" si="15"/>
        <v>0.280358504281965-0.0490071549339704i</v>
      </c>
      <c r="X52" t="str">
        <f t="shared" si="16"/>
        <v>0</v>
      </c>
      <c r="Y52" t="str">
        <f t="shared" si="17"/>
        <v>0</v>
      </c>
      <c r="Z52" t="str">
        <f t="shared" si="18"/>
        <v>0</v>
      </c>
      <c r="AA52" t="str">
        <f t="shared" si="19"/>
        <v>0.00055480770202504+0.0620071551810846i</v>
      </c>
      <c r="AB52" t="str">
        <f t="shared" si="20"/>
        <v>2.38260437135342-0.242141203306911i</v>
      </c>
      <c r="AC52">
        <f t="shared" si="21"/>
        <v>2.3948770224651086</v>
      </c>
      <c r="AD52">
        <f t="shared" si="22"/>
        <v>-5.8029770588393994</v>
      </c>
    </row>
    <row r="53" spans="1:30" x14ac:dyDescent="0.45">
      <c r="A53">
        <f t="shared" si="23"/>
        <v>3.4699999999999904</v>
      </c>
      <c r="B53">
        <f t="shared" si="2"/>
        <v>2951.2092266663221</v>
      </c>
      <c r="C53" s="2" t="str">
        <f>COMPLEX(COS(2*PI()*B53*1/'Input-Output'!C$5),SIN(2*PI()*B53*1/'Input-Output'!C$5))</f>
        <v>0.995705044925629+0.0925821986650274i</v>
      </c>
      <c r="D53" t="str">
        <f t="shared" si="3"/>
        <v>0.99570504492563-0.0925821986650275i</v>
      </c>
      <c r="E53" t="str">
        <f t="shared" si="4"/>
        <v>0.982857072980699-0.184369124562149i</v>
      </c>
      <c r="F53" t="str">
        <f t="shared" si="5"/>
        <v>0.96156644708981-0.27457233624508i</v>
      </c>
      <c r="G53" t="str">
        <f t="shared" si="6"/>
        <v>0.932016051816375-0.362416996230336i</v>
      </c>
      <c r="H53" t="str">
        <f t="shared" si="7"/>
        <v>0.894459722400652-0.447148526781597i</v>
      </c>
      <c r="M53">
        <f>'Input-Output'!M$14</f>
        <v>10.000000000000002</v>
      </c>
      <c r="N53" t="str">
        <f t="shared" si="8"/>
        <v>-18.1319157778974+1.68593363796025i</v>
      </c>
      <c r="O53" t="str">
        <f t="shared" si="9"/>
        <v>8.14006337469637-1.52695279866257i</v>
      </c>
      <c r="P53" t="str">
        <f t="shared" si="10"/>
        <v>0</v>
      </c>
      <c r="Q53" t="str">
        <f t="shared" si="11"/>
        <v>0</v>
      </c>
      <c r="R53" t="str">
        <f t="shared" si="12"/>
        <v>0</v>
      </c>
      <c r="S53" t="str">
        <f t="shared" si="13"/>
        <v>0.00814759679897037+0.15898083929768i</v>
      </c>
      <c r="U53">
        <v>1</v>
      </c>
      <c r="V53" t="str">
        <f t="shared" si="14"/>
        <v>-1.27909220305929+0.118931975948127i</v>
      </c>
      <c r="W53" t="str">
        <f t="shared" si="15"/>
        <v>0.279730502705623-0.0524732123468967i</v>
      </c>
      <c r="X53" t="str">
        <f t="shared" si="16"/>
        <v>0</v>
      </c>
      <c r="Y53" t="str">
        <f t="shared" si="17"/>
        <v>0</v>
      </c>
      <c r="Z53" t="str">
        <f t="shared" si="18"/>
        <v>0</v>
      </c>
      <c r="AA53" t="str">
        <f t="shared" si="19"/>
        <v>0.000638299646333051+0.0664587636012303i</v>
      </c>
      <c r="AB53" t="str">
        <f t="shared" si="20"/>
        <v>2.39312940419702-0.0996115905249799i</v>
      </c>
      <c r="AC53">
        <f t="shared" si="21"/>
        <v>2.3952016228700459</v>
      </c>
      <c r="AD53">
        <f t="shared" si="22"/>
        <v>-2.3835029785913382</v>
      </c>
    </row>
    <row r="54" spans="1:30" x14ac:dyDescent="0.45">
      <c r="A54">
        <f t="shared" si="23"/>
        <v>3.4999999999999902</v>
      </c>
      <c r="B54">
        <f t="shared" si="2"/>
        <v>3162.2776601683131</v>
      </c>
      <c r="C54" s="2" t="str">
        <f>COMPLEX(COS(2*PI()*B54*1/'Input-Output'!C$5),SIN(2*PI()*B54*1/'Input-Output'!C$5))</f>
        <v>0.995069255176555+0.0991825458554937i</v>
      </c>
      <c r="D54" t="str">
        <f t="shared" si="3"/>
        <v>0.995069255176554-0.0991825458554936i</v>
      </c>
      <c r="E54" t="str">
        <f t="shared" si="4"/>
        <v>0.980325645195245-0.197387004061881i</v>
      </c>
      <c r="F54" t="str">
        <f t="shared" si="5"/>
        <v>0.955914564013261-0.293644932371281i</v>
      </c>
      <c r="G54" t="str">
        <f t="shared" si="6"/>
        <v>0.922076741254948-0.38700708422024i</v>
      </c>
      <c r="H54" t="str">
        <f t="shared" si="7"/>
        <v>0.879145868259111-0.476552769714887i</v>
      </c>
      <c r="M54">
        <f>'Input-Output'!M$14</f>
        <v>10.000000000000002</v>
      </c>
      <c r="N54" t="str">
        <f t="shared" si="8"/>
        <v>-18.1203379655307+1.80612680156057i</v>
      </c>
      <c r="O54" t="str">
        <f t="shared" si="9"/>
        <v>8.11909798393047-1.63476742099684i</v>
      </c>
      <c r="P54" t="str">
        <f t="shared" si="10"/>
        <v>0</v>
      </c>
      <c r="Q54" t="str">
        <f t="shared" si="11"/>
        <v>0</v>
      </c>
      <c r="R54" t="str">
        <f t="shared" si="12"/>
        <v>0</v>
      </c>
      <c r="S54" t="str">
        <f t="shared" si="13"/>
        <v>-0.00123998160023042+0.17135938056373i</v>
      </c>
      <c r="U54">
        <v>1</v>
      </c>
      <c r="V54" t="str">
        <f t="shared" si="14"/>
        <v>-1.27827546148008+0.12741084493833i</v>
      </c>
      <c r="W54" t="str">
        <f t="shared" si="15"/>
        <v>0.279010034199617-0.0561782250865189i</v>
      </c>
      <c r="X54" t="str">
        <f t="shared" si="16"/>
        <v>0</v>
      </c>
      <c r="Y54" t="str">
        <f t="shared" si="17"/>
        <v>0</v>
      </c>
      <c r="Z54" t="str">
        <f t="shared" si="18"/>
        <v>0</v>
      </c>
      <c r="AA54" t="str">
        <f t="shared" si="19"/>
        <v>0.00073457271953703+0.0712326198518111i</v>
      </c>
      <c r="AB54" t="str">
        <f t="shared" si="20"/>
        <v>2.4051954589788+0.042210613280906i</v>
      </c>
      <c r="AC54">
        <f t="shared" si="21"/>
        <v>2.4055658236194222</v>
      </c>
      <c r="AD54">
        <f t="shared" si="22"/>
        <v>1.0054242098497967</v>
      </c>
    </row>
    <row r="55" spans="1:30" x14ac:dyDescent="0.45">
      <c r="A55">
        <f t="shared" si="23"/>
        <v>3.52999999999999</v>
      </c>
      <c r="B55">
        <f t="shared" si="2"/>
        <v>3388.4415613919473</v>
      </c>
      <c r="C55" s="2" t="str">
        <f>COMPLEX(COS(2*PI()*B55*1/'Input-Output'!C$5),SIN(2*PI()*B55*1/'Input-Output'!C$5))</f>
        <v>0.994339437386092+0.106250097688007i</v>
      </c>
      <c r="D55" t="str">
        <f t="shared" si="3"/>
        <v>0.994339437386091-0.106250097688007i</v>
      </c>
      <c r="E55" t="str">
        <f t="shared" si="4"/>
        <v>0.977421833482577-0.21129732471462i</v>
      </c>
      <c r="F55" t="str">
        <f t="shared" si="5"/>
        <v>0.949438714601804-0.313952428267836i</v>
      </c>
      <c r="G55" t="str">
        <f t="shared" si="6"/>
        <v>0.910706881136887-0.413053237065055i</v>
      </c>
      <c r="H55" t="str">
        <f t="shared" si="7"/>
        <v>0.861664821024784-0.507477818439705i</v>
      </c>
      <c r="M55">
        <f>'Input-Output'!M$14</f>
        <v>10.000000000000002</v>
      </c>
      <c r="N55" t="str">
        <f t="shared" si="8"/>
        <v>-18.1070478905458+1.93482782124118i</v>
      </c>
      <c r="O55" t="str">
        <f t="shared" si="9"/>
        <v>8.09504849390888-1.74997327827602i</v>
      </c>
      <c r="P55" t="str">
        <f t="shared" si="10"/>
        <v>0</v>
      </c>
      <c r="Q55" t="str">
        <f t="shared" si="11"/>
        <v>0</v>
      </c>
      <c r="R55" t="str">
        <f t="shared" si="12"/>
        <v>0</v>
      </c>
      <c r="S55" t="str">
        <f t="shared" si="13"/>
        <v>-0.0119993966369183+0.18485454296516i</v>
      </c>
      <c r="U55">
        <v>1</v>
      </c>
      <c r="V55" t="str">
        <f t="shared" si="14"/>
        <v>-1.27733793058155+0.136489889470399i</v>
      </c>
      <c r="W55" t="str">
        <f t="shared" si="15"/>
        <v>0.278183581674141-0.0601372350951527i</v>
      </c>
      <c r="X55" t="str">
        <f t="shared" si="16"/>
        <v>0</v>
      </c>
      <c r="Y55" t="str">
        <f t="shared" si="17"/>
        <v>0</v>
      </c>
      <c r="Z55" t="str">
        <f t="shared" si="18"/>
        <v>0</v>
      </c>
      <c r="AA55" t="str">
        <f t="shared" si="19"/>
        <v>0.000845651092590993+0.0763526543752463i</v>
      </c>
      <c r="AB55" t="str">
        <f t="shared" si="20"/>
        <v>2.41902507793598+0.183949699614285i</v>
      </c>
      <c r="AC55">
        <f t="shared" si="21"/>
        <v>2.426009031242744</v>
      </c>
      <c r="AD55">
        <f t="shared" si="22"/>
        <v>4.3485686322820287</v>
      </c>
    </row>
    <row r="56" spans="1:30" x14ac:dyDescent="0.45">
      <c r="A56">
        <f t="shared" si="23"/>
        <v>3.5599999999999898</v>
      </c>
      <c r="B56">
        <f t="shared" si="2"/>
        <v>3630.7805477009288</v>
      </c>
      <c r="C56" s="2" t="str">
        <f>COMPLEX(COS(2*PI()*B56*1/'Input-Output'!C$5),SIN(2*PI()*B56*1/'Input-Output'!C$5))</f>
        <v>0.993501713920787+0.113817153524676i</v>
      </c>
      <c r="D56" t="str">
        <f t="shared" si="3"/>
        <v>0.993501713920786-0.113817153524676i</v>
      </c>
      <c r="E56" t="str">
        <f t="shared" si="4"/>
        <v>0.97409131112708-0.226155074200701i</v>
      </c>
      <c r="F56" t="str">
        <f t="shared" si="5"/>
        <v>0.942021060319414-0.335553754135883i</v>
      </c>
      <c r="G56" t="str">
        <f t="shared" si="6"/>
        <v>0.897707764826549-0.440591385492407i</v>
      </c>
      <c r="H56" t="str">
        <f t="shared" si="7"/>
        <v>0.841727345590935-0.539902839114997i</v>
      </c>
      <c r="M56">
        <f>'Input-Output'!M$14</f>
        <v>10.000000000000002</v>
      </c>
      <c r="N56" t="str">
        <f t="shared" si="8"/>
        <v>-18.0917928394687+2.07262487250286i</v>
      </c>
      <c r="O56" t="str">
        <f t="shared" si="9"/>
        <v>8.06746496850129-1.87302578076784i</v>
      </c>
      <c r="P56" t="str">
        <f t="shared" si="10"/>
        <v>0</v>
      </c>
      <c r="Q56" t="str">
        <f t="shared" si="11"/>
        <v>0</v>
      </c>
      <c r="R56" t="str">
        <f t="shared" si="12"/>
        <v>0</v>
      </c>
      <c r="S56" t="str">
        <f t="shared" si="13"/>
        <v>-0.024327870967408+0.19959909173502i</v>
      </c>
      <c r="U56">
        <v>1</v>
      </c>
      <c r="V56" t="str">
        <f t="shared" si="14"/>
        <v>-1.27626178302334+0.146210601613141i</v>
      </c>
      <c r="W56" t="str">
        <f t="shared" si="15"/>
        <v>0.277235683227472-0.0643658923913873i</v>
      </c>
      <c r="X56" t="str">
        <f t="shared" si="16"/>
        <v>0</v>
      </c>
      <c r="Y56" t="str">
        <f t="shared" si="17"/>
        <v>0</v>
      </c>
      <c r="Z56" t="str">
        <f t="shared" si="18"/>
        <v>0</v>
      </c>
      <c r="AA56" t="str">
        <f t="shared" si="19"/>
        <v>0.000973900204131961+0.0818447092217537i</v>
      </c>
      <c r="AB56" t="str">
        <f t="shared" si="20"/>
        <v>2.43487196838595+0.326217705803246i</v>
      </c>
      <c r="AC56">
        <f t="shared" si="21"/>
        <v>2.4566276669473548</v>
      </c>
      <c r="AD56">
        <f t="shared" si="22"/>
        <v>7.6308954853535287</v>
      </c>
    </row>
    <row r="57" spans="1:30" x14ac:dyDescent="0.45">
      <c r="A57">
        <f t="shared" si="23"/>
        <v>3.5899999999999896</v>
      </c>
      <c r="B57">
        <f t="shared" si="2"/>
        <v>3890.4514499427141</v>
      </c>
      <c r="C57" s="2" t="str">
        <f>COMPLEX(COS(2*PI()*B57*1/'Input-Output'!C$5),SIN(2*PI()*B57*1/'Input-Output'!C$5))</f>
        <v>0.992540167964267+0.121918066657342i</v>
      </c>
      <c r="D57" t="str">
        <f t="shared" si="3"/>
        <v>0.992540167964267-0.121918066657342i</v>
      </c>
      <c r="E57" t="str">
        <f t="shared" si="4"/>
        <v>0.970271970045072-0.242017156715914i</v>
      </c>
      <c r="F57" t="str">
        <f t="shared" si="5"/>
        <v>0.933527640274846-0.358505432096754i</v>
      </c>
      <c r="G57" t="str">
        <f t="shared" si="6"/>
        <v>0.88285539171029-0.469644926862914i</v>
      </c>
      <c r="H57" t="str">
        <f t="shared" si="7"/>
        <v>0.819011237277735-0.573777477087412i</v>
      </c>
      <c r="M57">
        <f>'Input-Output'!M$14</f>
        <v>10.000000000000002</v>
      </c>
      <c r="N57" t="str">
        <f t="shared" si="8"/>
        <v>-18.0742829650445+2.22014353316861i</v>
      </c>
      <c r="O57" t="str">
        <f t="shared" si="9"/>
        <v>8.03583302596173-2.00439621140118i</v>
      </c>
      <c r="P57" t="str">
        <f t="shared" si="10"/>
        <v>0</v>
      </c>
      <c r="Q57" t="str">
        <f t="shared" si="11"/>
        <v>0</v>
      </c>
      <c r="R57" t="str">
        <f t="shared" si="12"/>
        <v>0</v>
      </c>
      <c r="S57" t="str">
        <f t="shared" si="13"/>
        <v>-0.0384499390827671+0.21574732176743i</v>
      </c>
      <c r="U57">
        <v>1</v>
      </c>
      <c r="V57" t="str">
        <f t="shared" si="14"/>
        <v>-1.27502657191124+0.1566171119331i</v>
      </c>
      <c r="W57" t="str">
        <f t="shared" si="15"/>
        <v>0.276148662306277-0.0688803924524005i</v>
      </c>
      <c r="X57" t="str">
        <f t="shared" si="16"/>
        <v>0</v>
      </c>
      <c r="Y57" t="str">
        <f t="shared" si="17"/>
        <v>0</v>
      </c>
      <c r="Z57" t="str">
        <f t="shared" si="18"/>
        <v>0</v>
      </c>
      <c r="AA57" t="str">
        <f t="shared" si="19"/>
        <v>0.00112209039503708+0.0877367194806995i</v>
      </c>
      <c r="AB57" t="str">
        <f t="shared" si="20"/>
        <v>2.45302506037091+0.469614719876304i</v>
      </c>
      <c r="AC57">
        <f t="shared" si="21"/>
        <v>2.4975728081343709</v>
      </c>
      <c r="AD57">
        <f t="shared" si="22"/>
        <v>10.837748540667906</v>
      </c>
    </row>
    <row r="58" spans="1:30" x14ac:dyDescent="0.45">
      <c r="A58">
        <f t="shared" si="23"/>
        <v>3.6199999999999894</v>
      </c>
      <c r="B58">
        <f t="shared" si="2"/>
        <v>4168.6938347032547</v>
      </c>
      <c r="C58" s="2" t="str">
        <f>COMPLEX(COS(2*PI()*B58*1/'Input-Output'!C$5),SIN(2*PI()*B58*1/'Input-Output'!C$5))</f>
        <v>0.991436546755436+0.130589332480325i</v>
      </c>
      <c r="D58" t="str">
        <f t="shared" si="3"/>
        <v>0.991436546755435-0.130589332480325i</v>
      </c>
      <c r="E58" t="str">
        <f t="shared" si="4"/>
        <v>0.965892852484685-0.258942073674781i</v>
      </c>
      <c r="F58" t="str">
        <f t="shared" si="5"/>
        <v>0.923806401650913-0.382859938187309i</v>
      </c>
      <c r="G58" t="str">
        <f t="shared" si="6"/>
        <v>0.865898004962006-0.500220596340068i</v>
      </c>
      <c r="H58" t="str">
        <f t="shared" si="7"/>
        <v>0.793159454112993-0.609014023115375i</v>
      </c>
      <c r="M58">
        <f>'Input-Output'!M$14</f>
        <v>10.000000000000002</v>
      </c>
      <c r="N58" t="str">
        <f t="shared" si="8"/>
        <v>-18.0541858821672+2.37804838902061i</v>
      </c>
      <c r="O58" t="str">
        <f t="shared" si="9"/>
        <v>7.99956499122226-2.14456908133723i</v>
      </c>
      <c r="P58" t="str">
        <f t="shared" si="10"/>
        <v>0</v>
      </c>
      <c r="Q58" t="str">
        <f t="shared" si="11"/>
        <v>0</v>
      </c>
      <c r="R58" t="str">
        <f t="shared" si="12"/>
        <v>0</v>
      </c>
      <c r="S58" t="str">
        <f t="shared" si="13"/>
        <v>-0.0546208909449382+0.23347930768338i</v>
      </c>
      <c r="U58">
        <v>1</v>
      </c>
      <c r="V58" t="str">
        <f t="shared" si="14"/>
        <v>-1.27360884957415+0.167756302762107i</v>
      </c>
      <c r="W58" t="str">
        <f t="shared" si="15"/>
        <v>0.274902323657201-0.0736973853390639i</v>
      </c>
      <c r="X58" t="str">
        <f t="shared" si="16"/>
        <v>0</v>
      </c>
      <c r="Y58" t="str">
        <f t="shared" si="17"/>
        <v>0</v>
      </c>
      <c r="Z58" t="str">
        <f t="shared" si="18"/>
        <v>0</v>
      </c>
      <c r="AA58" t="str">
        <f t="shared" si="19"/>
        <v>0.00129347408305103+0.0940589174230431i</v>
      </c>
      <c r="AB58" t="str">
        <f t="shared" si="20"/>
        <v>2.47381299490787+0.614728571456013i</v>
      </c>
      <c r="AC58">
        <f t="shared" si="21"/>
        <v>2.5490472632611967</v>
      </c>
      <c r="AD58">
        <f t="shared" si="22"/>
        <v>13.955022330099611</v>
      </c>
    </row>
    <row r="59" spans="1:30" x14ac:dyDescent="0.45">
      <c r="A59">
        <f t="shared" si="23"/>
        <v>3.6499999999999893</v>
      </c>
      <c r="B59">
        <f t="shared" si="2"/>
        <v>4466.8359215095234</v>
      </c>
      <c r="C59" s="2" t="str">
        <f>COMPLEX(COS(2*PI()*B59*1/'Input-Output'!C$5),SIN(2*PI()*B59*1/'Input-Output'!C$5))</f>
        <v>0.990169922558795+0.139869669549582i</v>
      </c>
      <c r="D59" t="str">
        <f t="shared" si="3"/>
        <v>0.990169922558796-0.139869669549582i</v>
      </c>
      <c r="E59" t="str">
        <f t="shared" si="4"/>
        <v>0.960872951080182-0.276989479732468i</v>
      </c>
      <c r="F59" t="str">
        <f t="shared" si="5"/>
        <v>0.912685068561014-0.408663633843016i</v>
      </c>
      <c r="G59" t="str">
        <f t="shared" si="6"/>
        <v>0.846553656235075-0.532303397617402i</v>
      </c>
      <c r="H59" t="str">
        <f t="shared" si="7"/>
        <v>0.763778867911283-0.645477994150197i</v>
      </c>
      <c r="M59">
        <f>'Input-Output'!M$14</f>
        <v>10.000000000000002</v>
      </c>
      <c r="N59" t="str">
        <f t="shared" si="8"/>
        <v>-18.031120494106+2.54704450989779i</v>
      </c>
      <c r="O59" t="str">
        <f t="shared" si="9"/>
        <v>7.95798995789269-2.29403845292442i</v>
      </c>
      <c r="P59" t="str">
        <f t="shared" si="10"/>
        <v>0</v>
      </c>
      <c r="Q59" t="str">
        <f t="shared" si="11"/>
        <v>0</v>
      </c>
      <c r="R59" t="str">
        <f t="shared" si="12"/>
        <v>0</v>
      </c>
      <c r="S59" t="str">
        <f t="shared" si="13"/>
        <v>-0.0731305362133066+0.25300605697337i</v>
      </c>
      <c r="U59">
        <v>1</v>
      </c>
      <c r="V59" t="str">
        <f t="shared" si="14"/>
        <v>-1.27198173204333+0.17967791232665i</v>
      </c>
      <c r="W59" t="str">
        <f t="shared" si="15"/>
        <v>0.273473611810873-0.0788338493355421i</v>
      </c>
      <c r="X59" t="str">
        <f t="shared" si="16"/>
        <v>0</v>
      </c>
      <c r="Y59" t="str">
        <f t="shared" si="17"/>
        <v>0</v>
      </c>
      <c r="Z59" t="str">
        <f t="shared" si="18"/>
        <v>0</v>
      </c>
      <c r="AA59" t="str">
        <f t="shared" si="19"/>
        <v>0.001491879767543+0.100844062991108i</v>
      </c>
      <c r="AB59" t="str">
        <f t="shared" si="20"/>
        <v>2.49760905610961+0.762133796990365i</v>
      </c>
      <c r="AC59">
        <f t="shared" si="21"/>
        <v>2.6113021505899479</v>
      </c>
      <c r="AD59">
        <f t="shared" si="22"/>
        <v>16.969324901197968</v>
      </c>
    </row>
    <row r="60" spans="1:30" x14ac:dyDescent="0.45">
      <c r="A60">
        <f t="shared" si="23"/>
        <v>3.6799999999999891</v>
      </c>
      <c r="B60">
        <f t="shared" si="2"/>
        <v>4786.3009232262666</v>
      </c>
      <c r="C60" s="2" t="str">
        <f>COMPLEX(COS(2*PI()*B60*1/'Input-Output'!C$5),SIN(2*PI()*B60*1/'Input-Output'!C$5))</f>
        <v>0.988716305643086+0.149800089971564i</v>
      </c>
      <c r="D60" t="str">
        <f t="shared" si="3"/>
        <v>0.988716305643085-0.149800089971564i</v>
      </c>
      <c r="E60" t="str">
        <f t="shared" si="4"/>
        <v>0.955119866089022-0.296219583083373i</v>
      </c>
      <c r="F60" t="str">
        <f t="shared" si="5"/>
        <v>0.899968865248628-0.435954173719091i</v>
      </c>
      <c r="G60" t="str">
        <f t="shared" si="6"/>
        <v>0.824507917195824-0.565850417055074i</v>
      </c>
      <c r="H60" t="str">
        <f t="shared" si="7"/>
        <v>0.730439978478033-0.682976894075493i</v>
      </c>
      <c r="M60">
        <f>'Input-Output'!M$14</f>
        <v>10.000000000000002</v>
      </c>
      <c r="N60" t="str">
        <f t="shared" si="8"/>
        <v>-18.0046499447969+2.72787873148591i</v>
      </c>
      <c r="O60" t="str">
        <f t="shared" si="9"/>
        <v>7.91034266744176-2.45330297294624i</v>
      </c>
      <c r="P60" t="str">
        <f t="shared" si="10"/>
        <v>0</v>
      </c>
      <c r="Q60" t="str">
        <f t="shared" si="11"/>
        <v>0</v>
      </c>
      <c r="R60" t="str">
        <f t="shared" si="12"/>
        <v>0</v>
      </c>
      <c r="S60" t="str">
        <f t="shared" si="13"/>
        <v>-0.0943072773551377+0.27457575853967i</v>
      </c>
      <c r="U60">
        <v>1</v>
      </c>
      <c r="V60" t="str">
        <f t="shared" si="14"/>
        <v>-1.27011440188105+0.192434625170067i</v>
      </c>
      <c r="W60" t="str">
        <f t="shared" si="15"/>
        <v>0.271836228918766-0.0843069202685478i</v>
      </c>
      <c r="X60" t="str">
        <f t="shared" si="16"/>
        <v>0</v>
      </c>
      <c r="Y60" t="str">
        <f t="shared" si="17"/>
        <v>0</v>
      </c>
      <c r="Z60" t="str">
        <f t="shared" si="18"/>
        <v>0</v>
      </c>
      <c r="AA60" t="str">
        <f t="shared" si="19"/>
        <v>0.00172182703771606+0.108127704901519i</v>
      </c>
      <c r="AB60" t="str">
        <f t="shared" si="20"/>
        <v>2.52483654818213+0.912389745805337i</v>
      </c>
      <c r="AC60">
        <f t="shared" si="21"/>
        <v>2.6846330556124389</v>
      </c>
      <c r="AD60">
        <f t="shared" si="22"/>
        <v>19.868125885062874</v>
      </c>
    </row>
    <row r="61" spans="1:30" x14ac:dyDescent="0.45">
      <c r="A61">
        <f t="shared" si="23"/>
        <v>3.7099999999999889</v>
      </c>
      <c r="B61">
        <f t="shared" si="2"/>
        <v>5128.6138399135216</v>
      </c>
      <c r="C61" s="2" t="str">
        <f>COMPLEX(COS(2*PI()*B61*1/'Input-Output'!C$5),SIN(2*PI()*B61*1/'Input-Output'!C$5))</f>
        <v>0.987048202866556+0.160423954626176i</v>
      </c>
      <c r="D61" t="str">
        <f t="shared" si="3"/>
        <v>0.987048202866557-0.160423954626176i</v>
      </c>
      <c r="E61" t="str">
        <f t="shared" si="4"/>
        <v>0.948528309564198-0.316692352221026i</v>
      </c>
      <c r="F61" t="str">
        <f t="shared" si="5"/>
        <v>0.885438123780231-0.464757279616517i</v>
      </c>
      <c r="G61" t="str">
        <f t="shared" si="6"/>
        <v>0.799411908089428-0.600783323008239i</v>
      </c>
      <c r="H61" t="str">
        <f t="shared" si="7"/>
        <v>0.692678050679358-0.721246918958444i</v>
      </c>
      <c r="M61">
        <f>'Input-Output'!M$14</f>
        <v>10.000000000000002</v>
      </c>
      <c r="N61" t="str">
        <f t="shared" si="8"/>
        <v>-17.9742735806246+2.9213406609347i</v>
      </c>
      <c r="O61" t="str">
        <f t="shared" si="9"/>
        <v>7.85575112068997-2.62285930297359i</v>
      </c>
      <c r="P61" t="str">
        <f t="shared" si="10"/>
        <v>0</v>
      </c>
      <c r="Q61" t="str">
        <f t="shared" si="11"/>
        <v>0</v>
      </c>
      <c r="R61" t="str">
        <f t="shared" si="12"/>
        <v>0</v>
      </c>
      <c r="S61" t="str">
        <f t="shared" si="13"/>
        <v>-0.11852245993463+0.29848135796111i</v>
      </c>
      <c r="U61">
        <v>1</v>
      </c>
      <c r="V61" t="str">
        <f t="shared" si="14"/>
        <v>-1.26797154113506+0.206082143092492i</v>
      </c>
      <c r="W61" t="str">
        <f t="shared" si="15"/>
        <v>0.269960209026362-0.0901336657436391i</v>
      </c>
      <c r="X61" t="str">
        <f t="shared" si="16"/>
        <v>0</v>
      </c>
      <c r="Y61" t="str">
        <f t="shared" si="17"/>
        <v>0</v>
      </c>
      <c r="Z61" t="str">
        <f t="shared" si="18"/>
        <v>0</v>
      </c>
      <c r="AA61" t="str">
        <f t="shared" si="19"/>
        <v>0.00198866789130192+0.115948477348853i</v>
      </c>
      <c r="AB61" t="str">
        <f t="shared" si="20"/>
        <v>2.55597460055955+1.06603766931631i</v>
      </c>
      <c r="AC61">
        <f t="shared" si="21"/>
        <v>2.7693758269882585</v>
      </c>
      <c r="AD61">
        <f t="shared" si="22"/>
        <v>22.639884046251243</v>
      </c>
    </row>
    <row r="62" spans="1:30" x14ac:dyDescent="0.45">
      <c r="A62">
        <f t="shared" si="23"/>
        <v>3.7399999999999887</v>
      </c>
      <c r="B62">
        <f t="shared" si="2"/>
        <v>5495.4087385761077</v>
      </c>
      <c r="C62" s="2" t="str">
        <f>COMPLEX(COS(2*PI()*B62*1/'Input-Output'!C$5),SIN(2*PI()*B62*1/'Input-Output'!C$5))</f>
        <v>0.98513411474253+0.171787007571734i</v>
      </c>
      <c r="D62" t="str">
        <f t="shared" si="3"/>
        <v>0.985134114742531-0.171787007571734i</v>
      </c>
      <c r="E62" t="str">
        <f t="shared" si="4"/>
        <v>0.940978448059099-0.338466483256897i</v>
      </c>
      <c r="F62" t="str">
        <f t="shared" si="5"/>
        <v>0.868845826098469-0.495082751134868i</v>
      </c>
      <c r="G62" t="str">
        <f t="shared" si="6"/>
        <v>0.770880879423418-0.636979332270193i</v>
      </c>
      <c r="H62" t="str">
        <f t="shared" si="7"/>
        <v>0.649996279346995-0.7599373900757i</v>
      </c>
      <c r="M62">
        <f>'Input-Output'!M$14</f>
        <v>10.000000000000002</v>
      </c>
      <c r="N62" t="str">
        <f t="shared" si="8"/>
        <v>-17.9394177919217+3.1282633033765i</v>
      </c>
      <c r="O62" t="str">
        <f t="shared" si="9"/>
        <v>7.79322285202186-2.8031935666559i</v>
      </c>
      <c r="P62" t="str">
        <f t="shared" si="10"/>
        <v>0</v>
      </c>
      <c r="Q62" t="str">
        <f t="shared" si="11"/>
        <v>0</v>
      </c>
      <c r="R62" t="str">
        <f t="shared" si="12"/>
        <v>0</v>
      </c>
      <c r="S62" t="str">
        <f t="shared" si="13"/>
        <v>-0.146194939899837+0.3250697367206i</v>
      </c>
      <c r="U62">
        <v>1</v>
      </c>
      <c r="V62" t="str">
        <f t="shared" si="14"/>
        <v>-1.26551268526415+0.220679229347788i</v>
      </c>
      <c r="W62" t="str">
        <f t="shared" si="15"/>
        <v>0.267811446391146-0.0963307912342972i</v>
      </c>
      <c r="X62" t="str">
        <f t="shared" si="16"/>
        <v>0</v>
      </c>
      <c r="Y62" t="str">
        <f t="shared" si="17"/>
        <v>0</v>
      </c>
      <c r="Z62" t="str">
        <f t="shared" si="18"/>
        <v>0</v>
      </c>
      <c r="AA62" t="str">
        <f t="shared" si="19"/>
        <v>0.00229876112699595+0.124348438113491i</v>
      </c>
      <c r="AB62" t="str">
        <f t="shared" si="20"/>
        <v>2.59156435969688+1.22359660978732i</v>
      </c>
      <c r="AC62">
        <f t="shared" si="21"/>
        <v>2.8659020384399256</v>
      </c>
      <c r="AD62">
        <f t="shared" si="22"/>
        <v>25.274148746014326</v>
      </c>
    </row>
    <row r="63" spans="1:30" x14ac:dyDescent="0.45">
      <c r="A63">
        <f t="shared" si="23"/>
        <v>3.7699999999999885</v>
      </c>
      <c r="B63">
        <f t="shared" si="2"/>
        <v>5888.4365535557399</v>
      </c>
      <c r="C63" s="2" t="str">
        <f>COMPLEX(COS(2*PI()*B63*1/'Input-Output'!C$5),SIN(2*PI()*B63*1/'Input-Output'!C$5))</f>
        <v>0.982937963097155+0.183937382558346i</v>
      </c>
      <c r="D63" t="str">
        <f t="shared" si="3"/>
        <v>0.982937963097156-0.183937382558346i</v>
      </c>
      <c r="E63" t="str">
        <f t="shared" si="4"/>
        <v>0.93233407859517-0.361598072298646i</v>
      </c>
      <c r="F63" t="str">
        <f t="shared" si="5"/>
        <v>0.849915157183643-0.526919562731832i</v>
      </c>
      <c r="G63" t="str">
        <f t="shared" si="6"/>
        <v>0.738493668219808-0.674260411116696i</v>
      </c>
      <c r="H63" t="str">
        <f t="shared" si="7"/>
        <v>0.601871766816605-0.798592747468359i</v>
      </c>
      <c r="M63">
        <f>'Input-Output'!M$14</f>
        <v>10.000000000000002</v>
      </c>
      <c r="N63" t="str">
        <f t="shared" si="8"/>
        <v>-17.899425590544+3.34952318053578i</v>
      </c>
      <c r="O63" t="str">
        <f t="shared" si="9"/>
        <v>7.72162982267399-2.99477035430239i</v>
      </c>
      <c r="P63" t="str">
        <f t="shared" si="10"/>
        <v>0</v>
      </c>
      <c r="Q63" t="str">
        <f t="shared" si="11"/>
        <v>0</v>
      </c>
      <c r="R63" t="str">
        <f t="shared" si="12"/>
        <v>0</v>
      </c>
      <c r="S63" t="str">
        <f t="shared" si="13"/>
        <v>-0.177795767870006+0.35475282623339i</v>
      </c>
      <c r="U63">
        <v>1</v>
      </c>
      <c r="V63" t="str">
        <f t="shared" si="14"/>
        <v>-1.26269148790188+0.236287717010701i</v>
      </c>
      <c r="W63" t="str">
        <f t="shared" si="15"/>
        <v>0.265351176345589-0.102914262228106i</v>
      </c>
      <c r="X63" t="str">
        <f t="shared" si="16"/>
        <v>0</v>
      </c>
      <c r="Y63" t="str">
        <f t="shared" si="17"/>
        <v>0</v>
      </c>
      <c r="Z63" t="str">
        <f t="shared" si="18"/>
        <v>0</v>
      </c>
      <c r="AA63" t="str">
        <f t="shared" si="19"/>
        <v>0.00265968844370901+0.133373454782595i</v>
      </c>
      <c r="AB63" t="str">
        <f t="shared" si="20"/>
        <v>2.63221549242547+1.38555787804844i</v>
      </c>
      <c r="AC63">
        <f t="shared" si="21"/>
        <v>2.9746140979943525</v>
      </c>
      <c r="AD63">
        <f t="shared" si="22"/>
        <v>27.761630898907107</v>
      </c>
    </row>
    <row r="64" spans="1:30" x14ac:dyDescent="0.45">
      <c r="A64">
        <f t="shared" si="23"/>
        <v>3.7999999999999883</v>
      </c>
      <c r="B64">
        <f t="shared" si="2"/>
        <v>6309.5734448017711</v>
      </c>
      <c r="C64" s="2" t="str">
        <f>COMPLEX(COS(2*PI()*B64*1/'Input-Output'!C$5),SIN(2*PI()*B64*1/'Input-Output'!C$5))</f>
        <v>0.980418440648895+0.196925572832957i</v>
      </c>
      <c r="D64" t="str">
        <f t="shared" si="3"/>
        <v>0.980418440648896-0.196925572832957i</v>
      </c>
      <c r="E64" t="str">
        <f t="shared" si="4"/>
        <v>0.922440637528824-0.386138926081557i</v>
      </c>
      <c r="F64" t="str">
        <f t="shared" si="5"/>
        <v>0.82833718222547-0.560229874732481i</v>
      </c>
      <c r="G64" t="str">
        <f t="shared" si="6"/>
        <v>0.701793459529166-0.712380474298734i</v>
      </c>
      <c r="H64" t="str">
        <f t="shared" si="7"/>
        <v>0.547765316272887-0.836632032788889i</v>
      </c>
      <c r="M64">
        <f>'Input-Output'!M$14</f>
        <v>10.000000000000002</v>
      </c>
      <c r="N64" t="str">
        <f t="shared" si="8"/>
        <v>-17.8535447656299+3.58603978087513i</v>
      </c>
      <c r="O64" t="str">
        <f t="shared" si="9"/>
        <v>7.63969193008738-3.19801873146086i</v>
      </c>
      <c r="P64" t="str">
        <f t="shared" si="10"/>
        <v>0</v>
      </c>
      <c r="Q64" t="str">
        <f t="shared" si="11"/>
        <v>0</v>
      </c>
      <c r="R64" t="str">
        <f t="shared" si="12"/>
        <v>0</v>
      </c>
      <c r="S64" t="str">
        <f t="shared" si="13"/>
        <v>-0.213852835542517+0.38802104941427i</v>
      </c>
      <c r="U64">
        <v>1</v>
      </c>
      <c r="V64" t="str">
        <f t="shared" si="14"/>
        <v>-1.2594548853202+0.252972470188131i</v>
      </c>
      <c r="W64" t="str">
        <f t="shared" si="15"/>
        <v>0.262535408601674-0.109898823416337i</v>
      </c>
      <c r="X64" t="str">
        <f t="shared" si="16"/>
        <v>0</v>
      </c>
      <c r="Y64" t="str">
        <f t="shared" si="17"/>
        <v>0</v>
      </c>
      <c r="Z64" t="str">
        <f t="shared" si="18"/>
        <v>0</v>
      </c>
      <c r="AA64" t="str">
        <f t="shared" si="19"/>
        <v>0.00308052328147412+0.143073646771794i</v>
      </c>
      <c r="AB64" t="str">
        <f t="shared" si="20"/>
        <v>2.67861288120652+1.55237788297514i</v>
      </c>
      <c r="AC64">
        <f t="shared" si="21"/>
        <v>3.0959399314127318</v>
      </c>
      <c r="AD64">
        <f t="shared" si="22"/>
        <v>30.094240886960545</v>
      </c>
    </row>
    <row r="65" spans="1:30" x14ac:dyDescent="0.45">
      <c r="A65">
        <f t="shared" si="23"/>
        <v>3.8299999999999881</v>
      </c>
      <c r="B65">
        <f t="shared" si="2"/>
        <v>6760.8297539196428</v>
      </c>
      <c r="C65" s="2" t="str">
        <f>COMPLEX(COS(2*PI()*B65*1/'Input-Output'!C$5),SIN(2*PI()*B65*1/'Input-Output'!C$5))</f>
        <v>0.977528273061946+0.210804353286477i</v>
      </c>
      <c r="D65" t="str">
        <f t="shared" si="3"/>
        <v>0.977528273061946-0.210804353286477i</v>
      </c>
      <c r="E65" t="str">
        <f t="shared" si="4"/>
        <v>0.91112304927094-0.41213443084414i</v>
      </c>
      <c r="F65" t="str">
        <f t="shared" si="5"/>
        <v>0.803768808739567-0.594941763618404i</v>
      </c>
      <c r="G65" t="str">
        <f t="shared" si="6"/>
        <v>0.660290421825553-0.751010358680513i</v>
      </c>
      <c r="H65" t="str">
        <f t="shared" si="7"/>
        <v>0.487136302793386-0.873325954326786i</v>
      </c>
      <c r="M65">
        <f>'Input-Output'!M$14</f>
        <v>10.000000000000002</v>
      </c>
      <c r="N65" t="str">
        <f t="shared" si="8"/>
        <v>-17.8009144454988+3.83877414188457i</v>
      </c>
      <c r="O65" t="str">
        <f t="shared" si="9"/>
        <v>7.54595919091249-3.4133145888564i</v>
      </c>
      <c r="P65" t="str">
        <f t="shared" si="10"/>
        <v>0</v>
      </c>
      <c r="Q65" t="str">
        <f t="shared" si="11"/>
        <v>0</v>
      </c>
      <c r="R65" t="str">
        <f t="shared" si="12"/>
        <v>0</v>
      </c>
      <c r="S65" t="str">
        <f t="shared" si="13"/>
        <v>-0.254955254586309+0.42545955302817i</v>
      </c>
      <c r="U65">
        <v>1</v>
      </c>
      <c r="V65" t="str">
        <f t="shared" si="14"/>
        <v>-1.25574214845616+0.270801284008588i</v>
      </c>
      <c r="W65" t="str">
        <f t="shared" si="15"/>
        <v>0.259314314975933-0.117297392155605i</v>
      </c>
      <c r="X65" t="str">
        <f t="shared" si="16"/>
        <v>0</v>
      </c>
      <c r="Y65" t="str">
        <f t="shared" si="17"/>
        <v>0</v>
      </c>
      <c r="Z65" t="str">
        <f t="shared" si="18"/>
        <v>0</v>
      </c>
      <c r="AA65" t="str">
        <f t="shared" si="19"/>
        <v>0.00357216651977305+0.153503891852983i</v>
      </c>
      <c r="AB65" t="str">
        <f t="shared" si="20"/>
        <v>2.73152333375075+1.72446905151199i</v>
      </c>
      <c r="AC65">
        <f t="shared" si="21"/>
        <v>3.2303271092023285</v>
      </c>
      <c r="AD65">
        <f t="shared" si="22"/>
        <v>32.265093214692342</v>
      </c>
    </row>
    <row r="66" spans="1:30" x14ac:dyDescent="0.45">
      <c r="A66">
        <f t="shared" si="23"/>
        <v>3.8599999999999879</v>
      </c>
      <c r="B66">
        <f t="shared" si="2"/>
        <v>7244.3596007497108</v>
      </c>
      <c r="C66" s="2" t="str">
        <f>COMPLEX(COS(2*PI()*B66*1/'Input-Output'!C$5),SIN(2*PI()*B66*1/'Input-Output'!C$5))</f>
        <v>0.974213383291567+0.225628641390223i</v>
      </c>
      <c r="D66" t="str">
        <f t="shared" si="3"/>
        <v>0.974213383291567-0.225628641390223i</v>
      </c>
      <c r="E66" t="str">
        <f t="shared" si="4"/>
        <v>0.898183432368805-0.439620884192498i</v>
      </c>
      <c r="F66" t="str">
        <f t="shared" si="5"/>
        <v>0.775831257637324-0.630940456519385i</v>
      </c>
      <c r="G66" t="str">
        <f t="shared" si="6"/>
        <v>0.613466956363613-0.789720389410053i</v>
      </c>
      <c r="H66" t="str">
        <f t="shared" si="7"/>
        <v>0.419464180555828-0.90777188832362i</v>
      </c>
      <c r="M66">
        <f>'Input-Output'!M$14</f>
        <v>10.000000000000002</v>
      </c>
      <c r="N66" t="str">
        <f t="shared" si="8"/>
        <v>-17.7405498802735+4.1087263177164i</v>
      </c>
      <c r="O66" t="str">
        <f t="shared" si="9"/>
        <v>7.43879274268392-3.64095854478046i</v>
      </c>
      <c r="P66" t="str">
        <f t="shared" si="10"/>
        <v>0</v>
      </c>
      <c r="Q66" t="str">
        <f t="shared" si="11"/>
        <v>0</v>
      </c>
      <c r="R66" t="str">
        <f t="shared" si="12"/>
        <v>0</v>
      </c>
      <c r="S66" t="str">
        <f t="shared" si="13"/>
        <v>-0.30175713758958+0.46776777293594i</v>
      </c>
      <c r="U66">
        <v>1</v>
      </c>
      <c r="V66" t="str">
        <f t="shared" si="14"/>
        <v>-1.25148380942203+0.289844705979823i</v>
      </c>
      <c r="W66" t="str">
        <f t="shared" si="15"/>
        <v>0.255631576518473-0.125120299091008i</v>
      </c>
      <c r="X66" t="str">
        <f t="shared" si="16"/>
        <v>0</v>
      </c>
      <c r="Y66" t="str">
        <f t="shared" si="17"/>
        <v>0</v>
      </c>
      <c r="Z66" t="str">
        <f t="shared" si="18"/>
        <v>0</v>
      </c>
      <c r="AA66" t="str">
        <f t="shared" si="19"/>
        <v>0.00414776709644304+0.164724406888815i</v>
      </c>
      <c r="AB66" t="str">
        <f t="shared" si="20"/>
        <v>2.79180205594516+1.90218855975913i</v>
      </c>
      <c r="AC66">
        <f t="shared" si="21"/>
        <v>3.3782362315945482</v>
      </c>
      <c r="AD66">
        <f t="shared" si="22"/>
        <v>34.268480076817113</v>
      </c>
    </row>
    <row r="67" spans="1:30" x14ac:dyDescent="0.45">
      <c r="A67">
        <f t="shared" si="23"/>
        <v>3.8899999999999877</v>
      </c>
      <c r="B67">
        <f t="shared" si="2"/>
        <v>7762.4711662866976</v>
      </c>
      <c r="C67" s="2" t="str">
        <f>COMPLEX(COS(2*PI()*B67*1/'Input-Output'!C$5),SIN(2*PI()*B67*1/'Input-Output'!C$5))</f>
        <v>0.970411947403541+0.241455280200012i</v>
      </c>
      <c r="D67" t="str">
        <f t="shared" si="3"/>
        <v>0.970411947403542-0.241455280200012i</v>
      </c>
      <c r="E67" t="str">
        <f t="shared" si="4"/>
        <v>0.883398695327068-0.468622177339523i</v>
      </c>
      <c r="F67" t="str">
        <f t="shared" si="5"/>
        <v>0.744109349128634-0.668057839217057i</v>
      </c>
      <c r="G67" t="str">
        <f t="shared" si="6"/>
        <v>0.56078650981113-0.82796044012613i</v>
      </c>
      <c r="H67" t="str">
        <f t="shared" si="7"/>
        <v>0.344278508998274-0.938867566934725i</v>
      </c>
      <c r="M67">
        <f>'Input-Output'!M$14</f>
        <v>10.000000000000002</v>
      </c>
      <c r="N67" t="str">
        <f t="shared" si="8"/>
        <v>-17.6713252482321+4.39693142766212i</v>
      </c>
      <c r="O67" t="str">
        <f t="shared" si="9"/>
        <v>7.31634493230903-3.88114846725718i</v>
      </c>
      <c r="P67" t="str">
        <f t="shared" si="10"/>
        <v>0</v>
      </c>
      <c r="Q67" t="str">
        <f t="shared" si="11"/>
        <v>0</v>
      </c>
      <c r="R67" t="str">
        <f t="shared" si="12"/>
        <v>0</v>
      </c>
      <c r="S67" t="str">
        <f t="shared" si="13"/>
        <v>-0.354980315923069+0.51578296040494i</v>
      </c>
      <c r="U67">
        <v>1</v>
      </c>
      <c r="V67" t="str">
        <f t="shared" si="14"/>
        <v>-1.24660044860189+0.31017575723381i</v>
      </c>
      <c r="W67" t="str">
        <f t="shared" si="15"/>
        <v>0.251423699260681-0.133374343889737i</v>
      </c>
      <c r="X67" t="str">
        <f t="shared" si="16"/>
        <v>0</v>
      </c>
      <c r="Y67" t="str">
        <f t="shared" si="17"/>
        <v>0</v>
      </c>
      <c r="Z67" t="str">
        <f t="shared" si="18"/>
        <v>0</v>
      </c>
      <c r="AA67" t="str">
        <f t="shared" si="19"/>
        <v>0.00482325065879097+0.176801413344073i</v>
      </c>
      <c r="AB67" t="str">
        <f t="shared" si="20"/>
        <v>2.86039854559322+2.0858245876962i</v>
      </c>
      <c r="AC67">
        <f t="shared" si="21"/>
        <v>3.5401333379224336</v>
      </c>
      <c r="AD67">
        <f t="shared" si="22"/>
        <v>36.099818130008615</v>
      </c>
    </row>
    <row r="68" spans="1:30" x14ac:dyDescent="0.45">
      <c r="A68">
        <f t="shared" si="23"/>
        <v>3.9199999999999875</v>
      </c>
      <c r="B68">
        <f t="shared" si="2"/>
        <v>8317.637711026473</v>
      </c>
      <c r="C68" s="2" t="str">
        <f>COMPLEX(COS(2*PI()*B68*1/'Input-Output'!C$5),SIN(2*PI()*B68*1/'Input-Output'!C$5))</f>
        <v>0.966053330590667+0.258342722859925i</v>
      </c>
      <c r="D68" t="str">
        <f t="shared" si="3"/>
        <v>0.966053330590666-0.258342722859925i</v>
      </c>
      <c r="E68" t="str">
        <f t="shared" si="4"/>
        <v>0.866518075090639-0.499145695705384i</v>
      </c>
      <c r="F68" t="str">
        <f t="shared" si="5"/>
        <v>0.708152014325985-0.706060000712438i</v>
      </c>
      <c r="G68" t="str">
        <f t="shared" si="6"/>
        <v>0.501707148917575-0.865037534864814i</v>
      </c>
      <c r="H68" t="str">
        <f t="shared" si="7"/>
        <v>0.261199710059958-0.965284782571749i</v>
      </c>
      <c r="M68">
        <f>'Input-Output'!M$14</f>
        <v>10.000000000000002</v>
      </c>
      <c r="N68" t="str">
        <f t="shared" si="8"/>
        <v>-17.5919542805325+4.70445391092571i</v>
      </c>
      <c r="O68" t="str">
        <f t="shared" si="9"/>
        <v>7.17653892968039-4.13394552264521i</v>
      </c>
      <c r="P68" t="str">
        <f t="shared" si="10"/>
        <v>0</v>
      </c>
      <c r="Q68" t="str">
        <f t="shared" si="11"/>
        <v>0</v>
      </c>
      <c r="R68" t="str">
        <f t="shared" si="12"/>
        <v>0</v>
      </c>
      <c r="S68" t="str">
        <f t="shared" si="13"/>
        <v>-0.415415350852109+0.5705083882805i</v>
      </c>
      <c r="U68">
        <v>1</v>
      </c>
      <c r="V68" t="str">
        <f t="shared" si="14"/>
        <v>-1.24100132784833+0.331869527237275i</v>
      </c>
      <c r="W68" t="str">
        <f t="shared" si="15"/>
        <v>0.246619313643962-0.142061628512854i</v>
      </c>
      <c r="X68" t="str">
        <f t="shared" si="16"/>
        <v>0</v>
      </c>
      <c r="Y68" t="str">
        <f t="shared" si="17"/>
        <v>0</v>
      </c>
      <c r="Z68" t="str">
        <f t="shared" si="18"/>
        <v>0</v>
      </c>
      <c r="AA68" t="str">
        <f t="shared" si="19"/>
        <v>0.00561798579563194+0.189807898724421i</v>
      </c>
      <c r="AB68" t="str">
        <f t="shared" si="20"/>
        <v>2.93836145350394+2.27557981866407i</v>
      </c>
      <c r="AC68">
        <f t="shared" si="21"/>
        <v>3.7164810698494066</v>
      </c>
      <c r="AD68">
        <f t="shared" si="22"/>
        <v>37.755574361497544</v>
      </c>
    </row>
    <row r="69" spans="1:30" x14ac:dyDescent="0.45">
      <c r="A69">
        <f t="shared" si="23"/>
        <v>3.9499999999999873</v>
      </c>
      <c r="B69">
        <f t="shared" ref="B69:B104" si="24">10^A69</f>
        <v>8912.5093813371986</v>
      </c>
      <c r="C69" s="2" t="str">
        <f>COMPLEX(COS(2*PI()*B69*1/'Input-Output'!C$5),SIN(2*PI()*B69*1/'Input-Output'!C$5))</f>
        <v>0.961056891935209+0.276350593384265i</v>
      </c>
      <c r="D69" t="str">
        <f t="shared" ref="D69:D104" si="25">IMPOWER($C69,-1)</f>
        <v>0.961056891935209-0.276350593384265i</v>
      </c>
      <c r="E69" t="str">
        <f t="shared" ref="E69:E104" si="26">IMPOWER($C69,-2)</f>
        <v>0.847260699072329-0.531177284724665i</v>
      </c>
      <c r="F69" t="str">
        <f t="shared" ref="F69:F104" si="27">IMPOWER($C69,-3)</f>
        <v>0.667474576283402-0.744632587263876i</v>
      </c>
      <c r="G69" t="str">
        <f t="shared" ref="G69:G104" si="28">IMPOWER($C69,-4)</f>
        <v>0.435701384385064-0.900091275174324i</v>
      </c>
      <c r="H69" t="str">
        <f t="shared" ref="H69:H104" si="29">IMPOWER($C69,-5)</f>
        <v>0.169993060294554-0.985445259490193i</v>
      </c>
      <c r="M69">
        <f>'Input-Output'!M$14</f>
        <v>10.000000000000002</v>
      </c>
      <c r="N69" t="str">
        <f t="shared" ref="N69:N104" si="30">IMPRODUCT(D69,N$3)</f>
        <v>-17.5009684957844+5.03237952840714i</v>
      </c>
      <c r="O69" t="str">
        <f t="shared" ref="O69:O104" si="31">IMPRODUCT(E69,O$3)</f>
        <v>7.01704853628676-4.39923248224192i</v>
      </c>
      <c r="P69" t="str">
        <f t="shared" ref="P69:P104" si="32">IMPRODUCT(F69,P$3)</f>
        <v>0</v>
      </c>
      <c r="Q69" t="str">
        <f t="shared" ref="Q69:Q104" si="33">IMPRODUCT(G69,Q$3)</f>
        <v>0</v>
      </c>
      <c r="R69" t="str">
        <f t="shared" ref="R69:R104" si="34">IMPRODUCT(H69,R$3)</f>
        <v>0</v>
      </c>
      <c r="S69" t="str">
        <f t="shared" ref="S69:S104" si="35">IMSUM(M69:R69)</f>
        <v>-0.483919959497637+0.63314704616522i</v>
      </c>
      <c r="U69">
        <v>1</v>
      </c>
      <c r="V69" t="str">
        <f t="shared" ref="V69:V104" si="36">IMPRODUCT(D69,V$3)</f>
        <v>-1.23458285506883+0.355002609568001i</v>
      </c>
      <c r="W69" t="str">
        <f t="shared" ref="W69:W104" si="37">IMPRODUCT(E69,W$3)</f>
        <v>0.24113848064954-0.151178124435959i</v>
      </c>
      <c r="X69" t="str">
        <f t="shared" ref="X69:X104" si="38">IMPRODUCT(F69,X$3)</f>
        <v>0</v>
      </c>
      <c r="Y69" t="str">
        <f t="shared" ref="Y69:Y104" si="39">IMPRODUCT(G69,Y$3)</f>
        <v>0</v>
      </c>
      <c r="Z69" t="str">
        <f t="shared" ref="Z69:Z104" si="40">IMPRODUCT(H69,Z$3)</f>
        <v>0</v>
      </c>
      <c r="AA69" t="str">
        <f t="shared" ref="AA69:AA104" si="41">IMSUM(U69:Z69)</f>
        <v>0.00655562558070996+0.203824485132042i</v>
      </c>
      <c r="AB69" t="str">
        <f t="shared" ref="AB69:AB104" si="42">IMDIV(S69,AA69)</f>
        <v>3.02684182745607+2.47155193785537i</v>
      </c>
      <c r="AC69">
        <f t="shared" ref="AC69:AC104" si="43">IMABS(AB69)</f>
        <v>3.9077282953084436</v>
      </c>
      <c r="AD69">
        <f t="shared" ref="AD69:AD104" si="44">IMARGUMENT(AB69)*180/PI()</f>
        <v>39.233177903505648</v>
      </c>
    </row>
    <row r="70" spans="1:30" x14ac:dyDescent="0.45">
      <c r="A70">
        <f t="shared" ref="A70:A104" si="45">A69+3/100</f>
        <v>3.9799999999999871</v>
      </c>
      <c r="B70">
        <f t="shared" si="24"/>
        <v>9549.9258602140817</v>
      </c>
      <c r="C70" s="2" t="str">
        <f>COMPLEX(COS(2*PI()*B70*1/'Input-Output'!C$5),SIN(2*PI()*B70*1/'Input-Output'!C$5))</f>
        <v>0.95533064672674+0.295539092887335i</v>
      </c>
      <c r="D70" t="str">
        <f t="shared" si="25"/>
        <v>0.95533064672674-0.295539092887335i</v>
      </c>
      <c r="E70" t="str">
        <f t="shared" si="26"/>
        <v>0.825313289150662-0.564675105482184i</v>
      </c>
      <c r="F70" t="str">
        <f t="shared" si="27"/>
        <v>0.62156350982621-0.783363774534234i</v>
      </c>
      <c r="G70" t="str">
        <f t="shared" si="28"/>
        <v>0.36228405049737-0.932067737213996i</v>
      </c>
      <c r="H70" t="str">
        <f t="shared" si="29"/>
        <v>0.0706386026946597-0.997501973837318i</v>
      </c>
      <c r="M70">
        <f>'Input-Output'!M$14</f>
        <v>10.000000000000002</v>
      </c>
      <c r="N70" t="str">
        <f t="shared" si="30"/>
        <v>-17.3966928406868+5.38180455007094i</v>
      </c>
      <c r="O70" t="str">
        <f t="shared" si="31"/>
        <v>6.83527916962696-4.67666283440237i</v>
      </c>
      <c r="P70" t="str">
        <f t="shared" si="32"/>
        <v>0</v>
      </c>
      <c r="Q70" t="str">
        <f t="shared" si="33"/>
        <v>0</v>
      </c>
      <c r="R70" t="str">
        <f t="shared" si="34"/>
        <v>0</v>
      </c>
      <c r="S70" t="str">
        <f t="shared" si="35"/>
        <v>-0.561413671059838+0.70514171566857i</v>
      </c>
      <c r="U70">
        <v>1</v>
      </c>
      <c r="V70" t="str">
        <f t="shared" si="36"/>
        <v>-1.22722686582655+0.379652339151944i</v>
      </c>
      <c r="W70" t="str">
        <f t="shared" si="37"/>
        <v>0.234892038334326-0.160711923904509i</v>
      </c>
      <c r="X70" t="str">
        <f t="shared" si="38"/>
        <v>0</v>
      </c>
      <c r="Y70" t="str">
        <f t="shared" si="39"/>
        <v>0</v>
      </c>
      <c r="Z70" t="str">
        <f t="shared" si="40"/>
        <v>0</v>
      </c>
      <c r="AA70" t="str">
        <f t="shared" si="41"/>
        <v>0.00766517250777607+0.218940415247435i</v>
      </c>
      <c r="AB70" t="str">
        <f t="shared" si="42"/>
        <v>3.12709400506394+2.67371095188212i</v>
      </c>
      <c r="AC70">
        <f t="shared" si="43"/>
        <v>4.1142978952333076</v>
      </c>
      <c r="AD70">
        <f t="shared" si="44"/>
        <v>40.530924942814345</v>
      </c>
    </row>
    <row r="71" spans="1:30" x14ac:dyDescent="0.45">
      <c r="A71">
        <f t="shared" si="45"/>
        <v>4.0099999999999874</v>
      </c>
      <c r="B71">
        <f t="shared" si="24"/>
        <v>10232.929922807258</v>
      </c>
      <c r="C71" s="2" t="str">
        <f>COMPLEX(COS(2*PI()*B71*1/'Input-Output'!C$5),SIN(2*PI()*B71*1/'Input-Output'!C$5))</f>
        <v>0.948769776042626+0.315968213698824i</v>
      </c>
      <c r="D71" t="str">
        <f t="shared" si="25"/>
        <v>0.948769776042626-0.315968213698824i</v>
      </c>
      <c r="E71" t="str">
        <f t="shared" si="26"/>
        <v>0.800328175863948-0.599562182695243i</v>
      </c>
      <c r="F71" t="str">
        <f t="shared" si="27"/>
        <v>0.569884592307457-0.821724741899964i</v>
      </c>
      <c r="G71" t="str">
        <f t="shared" si="28"/>
        <v>0.281050378163431-0.959693015986983i</v>
      </c>
      <c r="H71" t="str">
        <f t="shared" si="29"/>
        <v>-0.0365803836138303-0.999330713795319i</v>
      </c>
      <c r="M71">
        <f>'Input-Output'!M$14</f>
        <v>10.000000000000002</v>
      </c>
      <c r="N71" t="str">
        <f t="shared" si="30"/>
        <v>-17.2772185492987+5.75382144388719i</v>
      </c>
      <c r="O71" t="str">
        <f t="shared" si="31"/>
        <v>6.62835141668214-4.96559906661668i</v>
      </c>
      <c r="P71" t="str">
        <f t="shared" si="32"/>
        <v>0</v>
      </c>
      <c r="Q71" t="str">
        <f t="shared" si="33"/>
        <v>0</v>
      </c>
      <c r="R71" t="str">
        <f t="shared" si="34"/>
        <v>0</v>
      </c>
      <c r="S71" t="str">
        <f t="shared" si="35"/>
        <v>-0.648867132616557+0.78822237727051i</v>
      </c>
      <c r="U71">
        <v>1</v>
      </c>
      <c r="V71" t="str">
        <f t="shared" si="36"/>
        <v>-1.21879870873314+0.405895782708347i</v>
      </c>
      <c r="W71" t="str">
        <f t="shared" si="37"/>
        <v>0.227781036651596-0.170641119018446i</v>
      </c>
      <c r="X71" t="str">
        <f t="shared" si="38"/>
        <v>0</v>
      </c>
      <c r="Y71" t="str">
        <f t="shared" si="39"/>
        <v>0</v>
      </c>
      <c r="Z71" t="str">
        <f t="shared" si="40"/>
        <v>0</v>
      </c>
      <c r="AA71" t="str">
        <f t="shared" si="41"/>
        <v>0.00898232791845599+0.235254663689901i</v>
      </c>
      <c r="AB71" t="str">
        <f t="shared" si="42"/>
        <v>3.24047325828603+2.88187326618585i</v>
      </c>
      <c r="AC71">
        <f t="shared" si="43"/>
        <v>4.3365724322353456</v>
      </c>
      <c r="AD71">
        <f t="shared" si="44"/>
        <v>41.647883599413298</v>
      </c>
    </row>
    <row r="72" spans="1:30" x14ac:dyDescent="0.45">
      <c r="A72">
        <f t="shared" si="45"/>
        <v>4.0399999999999876</v>
      </c>
      <c r="B72">
        <f t="shared" si="24"/>
        <v>10964.781961431543</v>
      </c>
      <c r="C72" s="2" t="str">
        <f>COMPLEX(COS(2*PI()*B72*1/'Input-Output'!C$5),SIN(2*PI()*B72*1/'Input-Output'!C$5))</f>
        <v>0.941254975106221+0.337696715763993i</v>
      </c>
      <c r="D72" t="str">
        <f t="shared" si="25"/>
        <v>0.941254975106221-0.337696715763993i</v>
      </c>
      <c r="E72" t="str">
        <f t="shared" si="26"/>
        <v>0.771921856324426-0.63571742757978i</v>
      </c>
      <c r="F72" t="str">
        <f t="shared" si="27"/>
        <v>0.51189560021097-0.8590476671784i</v>
      </c>
      <c r="G72" t="str">
        <f t="shared" si="28"/>
        <v>0.191726704542695-0.981448353590345i</v>
      </c>
      <c r="H72" t="str">
        <f t="shared" si="29"/>
        <v>-0.150968171187905-0.988538624075043i</v>
      </c>
      <c r="M72">
        <f>'Input-Output'!M$14</f>
        <v>10.000000000000002</v>
      </c>
      <c r="N72" t="str">
        <f t="shared" si="30"/>
        <v>-17.1403730664311+6.14950023594849i</v>
      </c>
      <c r="O72" t="str">
        <f t="shared" si="31"/>
        <v>6.39308909050043-5.26503831651215i</v>
      </c>
      <c r="P72" t="str">
        <f t="shared" si="32"/>
        <v>0</v>
      </c>
      <c r="Q72" t="str">
        <f t="shared" si="33"/>
        <v>0</v>
      </c>
      <c r="R72" t="str">
        <f t="shared" si="34"/>
        <v>0</v>
      </c>
      <c r="S72" t="str">
        <f t="shared" si="35"/>
        <v>-0.747283975930667+0.884461919436339i</v>
      </c>
      <c r="U72">
        <v>1</v>
      </c>
      <c r="V72" t="str">
        <f t="shared" si="36"/>
        <v>-1.20914512373397+0.43380842382366i</v>
      </c>
      <c r="W72" t="str">
        <f t="shared" si="37"/>
        <v>0.219696327019595-0.180931246754236i</v>
      </c>
      <c r="X72" t="str">
        <f t="shared" si="38"/>
        <v>0</v>
      </c>
      <c r="Y72" t="str">
        <f t="shared" si="39"/>
        <v>0</v>
      </c>
      <c r="Z72" t="str">
        <f t="shared" si="40"/>
        <v>0</v>
      </c>
      <c r="AA72" t="str">
        <f t="shared" si="41"/>
        <v>0.0105512032856249+0.252877177069424i</v>
      </c>
      <c r="AB72" t="str">
        <f t="shared" si="42"/>
        <v>3.36842912460125+3.09567263226226i</v>
      </c>
      <c r="AC72">
        <f t="shared" si="43"/>
        <v>4.5748774643261747</v>
      </c>
      <c r="AD72">
        <f t="shared" si="44"/>
        <v>42.58380492662338</v>
      </c>
    </row>
    <row r="73" spans="1:30" x14ac:dyDescent="0.45">
      <c r="A73">
        <f t="shared" si="45"/>
        <v>4.0699999999999878</v>
      </c>
      <c r="B73">
        <f t="shared" si="24"/>
        <v>11748.975549394985</v>
      </c>
      <c r="C73" s="2" t="str">
        <f>COMPLEX(COS(2*PI()*B73*1/'Input-Output'!C$5),SIN(2*PI()*B73*1/'Input-Output'!C$5))</f>
        <v>0.932650635019145+0.360780810185888i</v>
      </c>
      <c r="D73" t="str">
        <f t="shared" si="25"/>
        <v>0.932650635019145-0.360780810185888i</v>
      </c>
      <c r="E73" t="str">
        <f t="shared" si="26"/>
        <v>0.739674414003229-0.67296490344518i</v>
      </c>
      <c r="F73" t="str">
        <f t="shared" si="27"/>
        <v>0.447064988835905-0.894501478901601i</v>
      </c>
      <c r="G73" t="str">
        <f t="shared" si="28"/>
        <v>0.0942364774620392-0.995549841201106i</v>
      </c>
      <c r="H73" t="str">
        <f t="shared" si="29"/>
        <v>-0.271285567742029-0.962498904277239i</v>
      </c>
      <c r="M73">
        <f>'Input-Output'!M$14</f>
        <v>10.000000000000002</v>
      </c>
      <c r="N73" t="str">
        <f t="shared" si="30"/>
        <v>-16.9836869367602+6.56986453760581i</v>
      </c>
      <c r="O73" t="str">
        <f t="shared" si="31"/>
        <v>6.12601442483176-5.57352346906066i</v>
      </c>
      <c r="P73" t="str">
        <f t="shared" si="32"/>
        <v>0</v>
      </c>
      <c r="Q73" t="str">
        <f t="shared" si="33"/>
        <v>0</v>
      </c>
      <c r="R73" t="str">
        <f t="shared" si="34"/>
        <v>0</v>
      </c>
      <c r="S73" t="str">
        <f t="shared" si="35"/>
        <v>-0.857672511928439+0.996341068545149i</v>
      </c>
      <c r="U73">
        <v>1</v>
      </c>
      <c r="V73" t="str">
        <f t="shared" si="36"/>
        <v>-1.198091906344+0.463462471817296i</v>
      </c>
      <c r="W73" t="str">
        <f t="shared" si="37"/>
        <v>0.210518397186804-0.191532233850708i</v>
      </c>
      <c r="X73" t="str">
        <f t="shared" si="38"/>
        <v>0</v>
      </c>
      <c r="Y73" t="str">
        <f t="shared" si="39"/>
        <v>0</v>
      </c>
      <c r="Z73" t="str">
        <f t="shared" si="40"/>
        <v>0</v>
      </c>
      <c r="AA73" t="str">
        <f t="shared" si="41"/>
        <v>0.0124264908428039+0.271930237966588i</v>
      </c>
      <c r="AB73" t="str">
        <f t="shared" si="42"/>
        <v>3.51249320337005+3.3145283264389i</v>
      </c>
      <c r="AC73">
        <f t="shared" si="43"/>
        <v>4.829462343831521</v>
      </c>
      <c r="AD73">
        <f t="shared" si="44"/>
        <v>43.339045160450368</v>
      </c>
    </row>
    <row r="74" spans="1:30" x14ac:dyDescent="0.45">
      <c r="A74">
        <f t="shared" si="45"/>
        <v>4.0999999999999881</v>
      </c>
      <c r="B74">
        <f t="shared" si="24"/>
        <v>12589.254117941335</v>
      </c>
      <c r="C74" s="2" t="str">
        <f>COMPLEX(COS(2*PI()*B74*1/'Input-Output'!C$5),SIN(2*PI()*B74*1/'Input-Output'!C$5))</f>
        <v>0.922802857299879+0.38527248352196i</v>
      </c>
      <c r="D74" t="str">
        <f t="shared" si="25"/>
        <v>0.922802857299879-0.38527248352196i</v>
      </c>
      <c r="E74" t="str">
        <f t="shared" si="26"/>
        <v>0.703130226881642-0.711061097266171i</v>
      </c>
      <c r="F74" t="str">
        <f t="shared" si="27"/>
        <v>0.374898307540704-0.927065941022059i</v>
      </c>
      <c r="G74" t="str">
        <f t="shared" si="28"/>
        <v>-0.0112157680907411-0.999937101294944i</v>
      </c>
      <c r="H74" t="str">
        <f t="shared" si="29"/>
        <v>-0.395598193222602-0.918423687368207i</v>
      </c>
      <c r="M74">
        <f>'Input-Output'!M$14</f>
        <v>10.000000000000002</v>
      </c>
      <c r="N74" t="str">
        <f t="shared" si="30"/>
        <v>-16.8043576493219+7.01586103069639i</v>
      </c>
      <c r="O74" t="str">
        <f t="shared" si="31"/>
        <v>5.82335393906617-5.88903773920487i</v>
      </c>
      <c r="P74" t="str">
        <f t="shared" si="32"/>
        <v>0</v>
      </c>
      <c r="Q74" t="str">
        <f t="shared" si="33"/>
        <v>0</v>
      </c>
      <c r="R74" t="str">
        <f t="shared" si="34"/>
        <v>0</v>
      </c>
      <c r="S74" t="str">
        <f t="shared" si="35"/>
        <v>-0.981003710255729+1.12682329149152i</v>
      </c>
      <c r="U74">
        <v>1</v>
      </c>
      <c r="V74" t="str">
        <f t="shared" si="36"/>
        <v>-1.18544135710518+0.494924709117083i</v>
      </c>
      <c r="W74" t="str">
        <f t="shared" si="37"/>
        <v>0.200117572778543-0.202374774176941i</v>
      </c>
      <c r="X74" t="str">
        <f t="shared" si="38"/>
        <v>0</v>
      </c>
      <c r="Y74" t="str">
        <f t="shared" si="39"/>
        <v>0</v>
      </c>
      <c r="Z74" t="str">
        <f t="shared" si="40"/>
        <v>0</v>
      </c>
      <c r="AA74" t="str">
        <f t="shared" si="41"/>
        <v>0.0146762156733629+0.292549934940142i</v>
      </c>
      <c r="AB74" t="str">
        <f t="shared" si="42"/>
        <v>3.67426007430751+3.53761125859777i</v>
      </c>
      <c r="AC74">
        <f t="shared" si="43"/>
        <v>5.100478458988718</v>
      </c>
      <c r="AD74">
        <f t="shared" si="44"/>
        <v>43.914503144645984</v>
      </c>
    </row>
    <row r="75" spans="1:30" x14ac:dyDescent="0.45">
      <c r="A75">
        <f t="shared" si="45"/>
        <v>4.1299999999999883</v>
      </c>
      <c r="B75">
        <f t="shared" si="24"/>
        <v>13489.628825916196</v>
      </c>
      <c r="C75" s="2" t="str">
        <f>COMPLEX(COS(2*PI()*B75*1/'Input-Output'!C$5),SIN(2*PI()*B75*1/'Input-Output'!C$5))</f>
        <v>0.91153730788244+0.411217383312566i</v>
      </c>
      <c r="D75" t="str">
        <f t="shared" si="25"/>
        <v>0.91153730788244-0.411217383312566i</v>
      </c>
      <c r="E75" t="str">
        <f t="shared" si="26"/>
        <v>0.661800527323132-0.749679973078396i</v>
      </c>
      <c r="F75" t="str">
        <f t="shared" si="27"/>
        <v>0.294974434180174-0.955505145553956i</v>
      </c>
      <c r="G75" t="str">
        <f t="shared" si="28"/>
        <v>-0.124040124069648-0.992277203013748i</v>
      </c>
      <c r="H75" t="str">
        <f t="shared" si="29"/>
        <v>-0.521108835707876-0.853490235062582i</v>
      </c>
      <c r="M75">
        <f>'Input-Output'!M$14</f>
        <v>10.000000000000002</v>
      </c>
      <c r="N75" t="str">
        <f t="shared" si="30"/>
        <v>-16.5992105585547+7.48832096274825i</v>
      </c>
      <c r="O75" t="str">
        <f t="shared" si="31"/>
        <v>5.48105963920103-6.20888088345542i</v>
      </c>
      <c r="P75" t="str">
        <f t="shared" si="32"/>
        <v>0</v>
      </c>
      <c r="Q75" t="str">
        <f t="shared" si="33"/>
        <v>0</v>
      </c>
      <c r="R75" t="str">
        <f t="shared" si="34"/>
        <v>0</v>
      </c>
      <c r="S75" t="str">
        <f t="shared" si="35"/>
        <v>-1.11815091935367+1.27944007929283i</v>
      </c>
      <c r="U75">
        <v>1</v>
      </c>
      <c r="V75" t="str">
        <f t="shared" si="36"/>
        <v>-1.17096952481261+0.528253774988992i</v>
      </c>
      <c r="W75" t="str">
        <f t="shared" si="37"/>
        <v>0.18835474586098-0.213366074786009i</v>
      </c>
      <c r="X75" t="str">
        <f t="shared" si="38"/>
        <v>0</v>
      </c>
      <c r="Y75" t="str">
        <f t="shared" si="39"/>
        <v>0</v>
      </c>
      <c r="Z75" t="str">
        <f t="shared" si="40"/>
        <v>0</v>
      </c>
      <c r="AA75" t="str">
        <f t="shared" si="41"/>
        <v>0.01738522104837+0.314887700202983i</v>
      </c>
      <c r="AB75" t="str">
        <f t="shared" si="42"/>
        <v>3.85535994141481+3.76380914018619i</v>
      </c>
      <c r="AC75">
        <f t="shared" si="43"/>
        <v>5.3879550407937806</v>
      </c>
      <c r="AD75">
        <f t="shared" si="44"/>
        <v>44.311575574876613</v>
      </c>
    </row>
    <row r="76" spans="1:30" x14ac:dyDescent="0.45">
      <c r="A76">
        <f t="shared" si="45"/>
        <v>4.1599999999999886</v>
      </c>
      <c r="B76">
        <f t="shared" si="24"/>
        <v>14454.397707458906</v>
      </c>
      <c r="C76" s="2" t="str">
        <f>COMPLEX(COS(2*PI()*B76*1/'Input-Output'!C$5),SIN(2*PI()*B76*1/'Input-Output'!C$5))</f>
        <v>0.898656927657974+0.438652170144331i</v>
      </c>
      <c r="D76" t="str">
        <f t="shared" si="25"/>
        <v>0.898656927657974-0.438652170144331i</v>
      </c>
      <c r="E76" t="str">
        <f t="shared" si="26"/>
        <v>0.615168547255338-0.788395623064814i</v>
      </c>
      <c r="F76" t="str">
        <f t="shared" si="27"/>
        <v>0.206994025678628-0.97834220666051i</v>
      </c>
      <c r="G76" t="str">
        <f t="shared" si="28"/>
        <v>-0.243135316935514-0.969992380206498i</v>
      </c>
      <c r="H76" t="str">
        <f t="shared" si="29"/>
        <v>-0.643984499523462-0.765038537835524i</v>
      </c>
      <c r="M76">
        <f>'Input-Output'!M$14</f>
        <v>10.000000000000002</v>
      </c>
      <c r="N76" t="str">
        <f t="shared" si="30"/>
        <v>-16.3646571929697+7.98791192771648i</v>
      </c>
      <c r="O76" t="str">
        <f t="shared" si="31"/>
        <v>5.09485163045338-6.52952551546306i</v>
      </c>
      <c r="P76" t="str">
        <f t="shared" si="32"/>
        <v>0</v>
      </c>
      <c r="Q76" t="str">
        <f t="shared" si="33"/>
        <v>0</v>
      </c>
      <c r="R76" t="str">
        <f t="shared" si="34"/>
        <v>0</v>
      </c>
      <c r="S76" t="str">
        <f t="shared" si="35"/>
        <v>-1.26980556251632+1.45838641225342i</v>
      </c>
      <c r="U76">
        <v>1</v>
      </c>
      <c r="V76" t="str">
        <f t="shared" si="36"/>
        <v>-1.15442326545447+0.563496763972467i</v>
      </c>
      <c r="W76" t="str">
        <f t="shared" si="37"/>
        <v>0.17508283930903-0.224384918248601i</v>
      </c>
      <c r="X76" t="str">
        <f t="shared" si="38"/>
        <v>0</v>
      </c>
      <c r="Y76" t="str">
        <f t="shared" si="39"/>
        <v>0</v>
      </c>
      <c r="Z76" t="str">
        <f t="shared" si="40"/>
        <v>0</v>
      </c>
      <c r="AA76" t="str">
        <f t="shared" si="41"/>
        <v>0.02065957385456+0.339111845723866i</v>
      </c>
      <c r="AB76" t="str">
        <f t="shared" si="42"/>
        <v>4.05742166311923+3.99169236372493i</v>
      </c>
      <c r="AC76">
        <f t="shared" si="43"/>
        <v>5.691772876614908</v>
      </c>
      <c r="AD76">
        <f t="shared" si="44"/>
        <v>44.532131396636565</v>
      </c>
    </row>
    <row r="77" spans="1:30" x14ac:dyDescent="0.45">
      <c r="A77">
        <f t="shared" si="45"/>
        <v>4.1899999999999888</v>
      </c>
      <c r="B77">
        <f t="shared" si="24"/>
        <v>15488.16618912444</v>
      </c>
      <c r="C77" s="2" t="str">
        <f>COMPLEX(COS(2*PI()*B77*1/'Input-Output'!C$5),SIN(2*PI()*B77*1/'Input-Output'!C$5))</f>
        <v>0.883939531340055+0.46760122426521i</v>
      </c>
      <c r="D77" t="str">
        <f t="shared" si="25"/>
        <v>0.883939531340056-0.46760122426521i</v>
      </c>
      <c r="E77" t="str">
        <f t="shared" si="26"/>
        <v>0.562698190131354-0.826662414062053i</v>
      </c>
      <c r="F77" t="str">
        <f t="shared" si="27"/>
        <v>0.110842817601156-0.993837949459689i</v>
      </c>
      <c r="G77" t="str">
        <f t="shared" si="28"/>
        <v>-0.366741493645799-0.930322888484665i</v>
      </c>
      <c r="H77" t="str">
        <f t="shared" si="29"/>
        <v>-0.759197425633596-0.650860406624434i</v>
      </c>
      <c r="M77">
        <f>'Input-Output'!M$14</f>
        <v>10.000000000000002</v>
      </c>
      <c r="N77" t="str">
        <f t="shared" si="30"/>
        <v>-16.0966515301819+8.51507789302378i</v>
      </c>
      <c r="O77" t="str">
        <f t="shared" si="31"/>
        <v>4.6602899388059-6.84645267855415i</v>
      </c>
      <c r="P77" t="str">
        <f t="shared" si="32"/>
        <v>0</v>
      </c>
      <c r="Q77" t="str">
        <f t="shared" si="33"/>
        <v>0</v>
      </c>
      <c r="R77" t="str">
        <f t="shared" si="34"/>
        <v>0</v>
      </c>
      <c r="S77" t="str">
        <f t="shared" si="35"/>
        <v>-1.436361591376+1.66862521446963i</v>
      </c>
      <c r="U77">
        <v>1</v>
      </c>
      <c r="V77" t="str">
        <f t="shared" si="36"/>
        <v>-1.13551715769141+0.6006849951667i</v>
      </c>
      <c r="W77" t="str">
        <f t="shared" si="37"/>
        <v>0.160149274929295-0.23527601215926i</v>
      </c>
      <c r="X77" t="str">
        <f t="shared" si="38"/>
        <v>0</v>
      </c>
      <c r="Y77" t="str">
        <f t="shared" si="39"/>
        <v>0</v>
      </c>
      <c r="Z77" t="str">
        <f t="shared" si="40"/>
        <v>0</v>
      </c>
      <c r="AA77" t="str">
        <f t="shared" si="41"/>
        <v>0.024632117237885+0.36540898300744i</v>
      </c>
      <c r="AB77" t="str">
        <f t="shared" si="42"/>
        <v>4.28202504909669+4.21948284278911i</v>
      </c>
      <c r="AC77">
        <f t="shared" si="43"/>
        <v>6.011636547703394</v>
      </c>
      <c r="AD77">
        <f t="shared" si="44"/>
        <v>44.578505382056143</v>
      </c>
    </row>
    <row r="78" spans="1:30" x14ac:dyDescent="0.45">
      <c r="A78">
        <f t="shared" si="45"/>
        <v>4.2199999999999891</v>
      </c>
      <c r="B78">
        <f t="shared" si="24"/>
        <v>16595.869074375201</v>
      </c>
      <c r="C78" s="2" t="str">
        <f>COMPLEX(COS(2*PI()*B78*1/'Input-Output'!C$5),SIN(2*PI()*B78*1/'Input-Output'!C$5))</f>
        <v>0.867135346759346+0.498072575435095i</v>
      </c>
      <c r="D78" t="str">
        <f t="shared" si="25"/>
        <v>0.867135346759346-0.498072575435095i</v>
      </c>
      <c r="E78" t="str">
        <f t="shared" si="26"/>
        <v>0.503847419198903-0.863792670822464i</v>
      </c>
      <c r="F78" t="str">
        <f t="shared" si="27"/>
        <v>0.00667246636233867-0.999977738848543i</v>
      </c>
      <c r="G78" t="str">
        <f t="shared" si="28"/>
        <v>-0.49227555633321-0.870439415833652i</v>
      </c>
      <c r="H78" t="str">
        <f t="shared" si="29"/>
        <v>-0.860411536846636-0.509599830515291i</v>
      </c>
      <c r="M78">
        <f>'Input-Output'!M$14</f>
        <v>10.000000000000002</v>
      </c>
      <c r="N78" t="str">
        <f t="shared" si="30"/>
        <v>-15.7906451871524+9.06996508162124i</v>
      </c>
      <c r="O78" t="str">
        <f t="shared" si="31"/>
        <v>4.17288539321202-7.15396701757385i</v>
      </c>
      <c r="P78" t="str">
        <f t="shared" si="32"/>
        <v>0</v>
      </c>
      <c r="Q78" t="str">
        <f t="shared" si="33"/>
        <v>0</v>
      </c>
      <c r="R78" t="str">
        <f t="shared" si="34"/>
        <v>0</v>
      </c>
      <c r="S78" t="str">
        <f t="shared" si="35"/>
        <v>-1.61775979394038+1.91599806404739i</v>
      </c>
      <c r="U78">
        <v>1</v>
      </c>
      <c r="V78" t="str">
        <f t="shared" si="36"/>
        <v>-1.11393034181105+0.639828783677877i</v>
      </c>
      <c r="W78" t="str">
        <f t="shared" si="37"/>
        <v>0.143399783889237-0.245843637579791i</v>
      </c>
      <c r="X78" t="str">
        <f t="shared" si="38"/>
        <v>0</v>
      </c>
      <c r="Y78" t="str">
        <f t="shared" si="39"/>
        <v>0</v>
      </c>
      <c r="Z78" t="str">
        <f t="shared" si="40"/>
        <v>0</v>
      </c>
      <c r="AA78" t="str">
        <f t="shared" si="41"/>
        <v>0.029469442078187+0.393985146098086i</v>
      </c>
      <c r="AB78" t="str">
        <f t="shared" si="42"/>
        <v>4.53064174163323+4.44502869122498i</v>
      </c>
      <c r="AC78">
        <f t="shared" si="43"/>
        <v>6.3470461363411124</v>
      </c>
      <c r="AD78">
        <f t="shared" si="44"/>
        <v>44.453509601985552</v>
      </c>
    </row>
    <row r="79" spans="1:30" x14ac:dyDescent="0.45">
      <c r="A79">
        <f t="shared" si="45"/>
        <v>4.2499999999999893</v>
      </c>
      <c r="B79">
        <f t="shared" si="24"/>
        <v>17782.794100388823</v>
      </c>
      <c r="C79" s="2" t="str">
        <f>COMPLEX(COS(2*PI()*B79*1/'Input-Output'!C$5),SIN(2*PI()*B79*1/'Input-Output'!C$5))</f>
        <v>0.847964574365329+0.53005290360626i</v>
      </c>
      <c r="D79" t="str">
        <f t="shared" si="25"/>
        <v>0.847964574365328-0.53005290360626i</v>
      </c>
      <c r="E79" t="str">
        <f t="shared" si="26"/>
        <v>0.438087838757146-0.898932169595177i</v>
      </c>
      <c r="F79" t="str">
        <f t="shared" si="27"/>
        <v>-0.104998638912668-0.994472365541891i</v>
      </c>
      <c r="G79" t="str">
        <f t="shared" si="28"/>
        <v>-0.616158091066185-0.787622502734446i</v>
      </c>
      <c r="H79" t="str">
        <f t="shared" si="29"/>
        <v>-0.939961827952712-0.341279595041647i</v>
      </c>
      <c r="M79">
        <f>'Input-Output'!M$14</f>
        <v>10.000000000000002</v>
      </c>
      <c r="N79" t="str">
        <f t="shared" si="30"/>
        <v>-15.4415429784039+9.65233093374203i</v>
      </c>
      <c r="O79" t="str">
        <f t="shared" si="31"/>
        <v>3.62826179838354-7.44499381569973i</v>
      </c>
      <c r="P79" t="str">
        <f t="shared" si="32"/>
        <v>0</v>
      </c>
      <c r="Q79" t="str">
        <f t="shared" si="33"/>
        <v>0</v>
      </c>
      <c r="R79" t="str">
        <f t="shared" si="34"/>
        <v>0</v>
      </c>
      <c r="S79" t="str">
        <f t="shared" si="35"/>
        <v>-1.81328118002036+2.2073371180423i</v>
      </c>
      <c r="U79">
        <v>1</v>
      </c>
      <c r="V79" t="str">
        <f t="shared" si="36"/>
        <v>-1.08930338464057+0.680911018445574i</v>
      </c>
      <c r="W79" t="str">
        <f t="shared" si="37"/>
        <v>0.124683979729739-0.255844674278549i</v>
      </c>
      <c r="X79" t="str">
        <f t="shared" si="38"/>
        <v>0</v>
      </c>
      <c r="Y79" t="str">
        <f t="shared" si="39"/>
        <v>0</v>
      </c>
      <c r="Z79" t="str">
        <f t="shared" si="40"/>
        <v>0</v>
      </c>
      <c r="AA79" t="str">
        <f t="shared" si="41"/>
        <v>0.035380595089169+0.425066344167025i</v>
      </c>
      <c r="AB79" t="str">
        <f t="shared" si="42"/>
        <v>4.80456470507527+4.66578821317135i</v>
      </c>
      <c r="AC79">
        <f t="shared" si="43"/>
        <v>6.6972697164907231</v>
      </c>
      <c r="AD79">
        <f t="shared" si="44"/>
        <v>44.160460197550201</v>
      </c>
    </row>
    <row r="80" spans="1:30" x14ac:dyDescent="0.45">
      <c r="A80">
        <f t="shared" si="45"/>
        <v>4.2799999999999896</v>
      </c>
      <c r="B80">
        <f t="shared" si="24"/>
        <v>19054.607179632032</v>
      </c>
      <c r="C80" s="2" t="str">
        <f>COMPLEX(COS(2*PI()*B80*1/'Input-Output'!C$5),SIN(2*PI()*B80*1/'Input-Output'!C$5))</f>
        <v>0.826115083885258+0.56350143582537i</v>
      </c>
      <c r="D80" t="str">
        <f t="shared" si="25"/>
        <v>0.826115083885258-0.56350143582537i</v>
      </c>
      <c r="E80" t="str">
        <f t="shared" si="26"/>
        <v>0.364932263645493-0.931034071852677i</v>
      </c>
      <c r="F80" t="str">
        <f t="shared" si="27"/>
        <v>-0.223162988697391-0.974781144911845i</v>
      </c>
      <c r="G80" t="str">
        <f t="shared" si="28"/>
        <v>-0.733648885901152-0.679528742744556i</v>
      </c>
      <c r="H80" t="str">
        <f t="shared" si="29"/>
        <v>-0.988993833139722-0.14795674371788i</v>
      </c>
      <c r="M80">
        <f>'Input-Output'!M$14</f>
        <v>10.000000000000002</v>
      </c>
      <c r="N80" t="str">
        <f t="shared" si="30"/>
        <v>-15.0436609718864+10.2614329687091i</v>
      </c>
      <c r="O80" t="str">
        <f t="shared" si="31"/>
        <v>3.02238426644975-7.71086311247539i</v>
      </c>
      <c r="P80" t="str">
        <f t="shared" si="32"/>
        <v>0</v>
      </c>
      <c r="Q80" t="str">
        <f t="shared" si="33"/>
        <v>0</v>
      </c>
      <c r="R80" t="str">
        <f t="shared" si="34"/>
        <v>0</v>
      </c>
      <c r="S80" t="str">
        <f t="shared" si="35"/>
        <v>-2.02127670543665+2.55056985623371i</v>
      </c>
      <c r="U80">
        <v>1</v>
      </c>
      <c r="V80" t="str">
        <f t="shared" si="36"/>
        <v>-1.06123532065285+0.723879322144825i</v>
      </c>
      <c r="W80" t="str">
        <f t="shared" si="37"/>
        <v>0.103863204904727-0.264981182020274i</v>
      </c>
      <c r="X80" t="str">
        <f t="shared" si="38"/>
        <v>0</v>
      </c>
      <c r="Y80" t="str">
        <f t="shared" si="39"/>
        <v>0</v>
      </c>
      <c r="Z80" t="str">
        <f t="shared" si="40"/>
        <v>0</v>
      </c>
      <c r="AA80" t="str">
        <f t="shared" si="41"/>
        <v>0.042627884251877+0.458898140124551i</v>
      </c>
      <c r="AB80" t="str">
        <f t="shared" si="42"/>
        <v>5.10482735341818+4.87882712790318i</v>
      </c>
      <c r="AC80">
        <f t="shared" si="43"/>
        <v>7.0613183225351381</v>
      </c>
      <c r="AD80">
        <f t="shared" si="44"/>
        <v>43.703215543019184</v>
      </c>
    </row>
    <row r="81" spans="1:30" x14ac:dyDescent="0.45">
      <c r="A81">
        <f t="shared" si="45"/>
        <v>4.3099999999999898</v>
      </c>
      <c r="B81">
        <f t="shared" si="24"/>
        <v>20417.379446694853</v>
      </c>
      <c r="C81" s="2" t="str">
        <f>COMPLEX(COS(2*PI()*B81*1/'Input-Output'!C$5),SIN(2*PI()*B81*1/'Input-Output'!C$5))</f>
        <v>0.801240414419799+0.598342542612832i</v>
      </c>
      <c r="D81" t="str">
        <f t="shared" si="25"/>
        <v>0.801240414419799-0.598342542612832i</v>
      </c>
      <c r="E81" t="str">
        <f t="shared" si="26"/>
        <v>0.283972403399223-0.958832453616204i</v>
      </c>
      <c r="F81" t="str">
        <f t="shared" si="27"/>
        <v>-0.34618008205304-0.938168082376367i</v>
      </c>
      <c r="G81" t="str">
        <f t="shared" si="28"/>
        <v>-0.838719348215338-0.544563912621134i</v>
      </c>
      <c r="H81" t="str">
        <f t="shared" si="29"/>
        <v>-0.997851594238883+0.0655148523231184i</v>
      </c>
      <c r="M81">
        <f>'Input-Output'!M$14</f>
        <v>10.000000000000002</v>
      </c>
      <c r="N81" t="str">
        <f t="shared" si="30"/>
        <v>-14.5906900704641+10.8958939640596i</v>
      </c>
      <c r="O81" t="str">
        <f t="shared" si="31"/>
        <v>2.35187131870995-7.94109047257656i</v>
      </c>
      <c r="P81" t="str">
        <f t="shared" si="32"/>
        <v>0</v>
      </c>
      <c r="Q81" t="str">
        <f t="shared" si="33"/>
        <v>0</v>
      </c>
      <c r="R81" t="str">
        <f t="shared" si="34"/>
        <v>0</v>
      </c>
      <c r="S81" t="str">
        <f t="shared" si="35"/>
        <v>-2.23881875175415+2.95480349148304i</v>
      </c>
      <c r="U81">
        <v>1</v>
      </c>
      <c r="V81" t="str">
        <f t="shared" si="36"/>
        <v>-1.02928108287019+0.768636540424389i</v>
      </c>
      <c r="W81" t="str">
        <f t="shared" si="37"/>
        <v>0.0808212560514875-0.272892866759472i</v>
      </c>
      <c r="X81" t="str">
        <f t="shared" si="38"/>
        <v>0</v>
      </c>
      <c r="Y81" t="str">
        <f t="shared" si="39"/>
        <v>0</v>
      </c>
      <c r="Z81" t="str">
        <f t="shared" si="40"/>
        <v>0</v>
      </c>
      <c r="AA81" t="str">
        <f t="shared" si="41"/>
        <v>0.0515401731812976+0.495743673664917i</v>
      </c>
      <c r="AB81" t="str">
        <f t="shared" si="42"/>
        <v>5.43211464931112+5.08083313075783i</v>
      </c>
      <c r="AC81">
        <f t="shared" si="43"/>
        <v>7.4379254409994511</v>
      </c>
      <c r="AD81">
        <f t="shared" si="44"/>
        <v>43.086220607169594</v>
      </c>
    </row>
    <row r="82" spans="1:30" x14ac:dyDescent="0.45">
      <c r="A82">
        <f t="shared" si="45"/>
        <v>4.3399999999999901</v>
      </c>
      <c r="B82">
        <f t="shared" si="24"/>
        <v>21877.616239495044</v>
      </c>
      <c r="C82" s="2" t="str">
        <f>COMPLEX(COS(2*PI()*B82*1/'Input-Output'!C$5),SIN(2*PI()*B82*1/'Input-Output'!C$5))</f>
        <v>0.772958308960476+0.634456816977296i</v>
      </c>
      <c r="D82" t="str">
        <f t="shared" si="25"/>
        <v>0.772958308960475-0.634456816977295i</v>
      </c>
      <c r="E82" t="str">
        <f t="shared" si="26"/>
        <v>0.194929094782076-0.980817336718432i</v>
      </c>
      <c r="F82" t="str">
        <f t="shared" si="27"/>
        <v>-0.471614182020575-0.881805003000698i</v>
      </c>
      <c r="G82" t="str">
        <f t="shared" si="28"/>
        <v>-0.924005296014879-0.382379671186182i</v>
      </c>
      <c r="H82" t="str">
        <f t="shared" si="29"/>
        <v>-0.956820960135794+0.29067791495883i</v>
      </c>
      <c r="M82">
        <f>'Input-Output'!M$14</f>
        <v>10.000000000000002</v>
      </c>
      <c r="N82" t="str">
        <f t="shared" si="30"/>
        <v>-14.0756693252911+11.5535395032616i</v>
      </c>
      <c r="O82" t="str">
        <f t="shared" si="31"/>
        <v>1.61441091356877-8.12317019368464i</v>
      </c>
      <c r="P82" t="str">
        <f t="shared" si="32"/>
        <v>0</v>
      </c>
      <c r="Q82" t="str">
        <f t="shared" si="33"/>
        <v>0</v>
      </c>
      <c r="R82" t="str">
        <f t="shared" si="34"/>
        <v>0</v>
      </c>
      <c r="S82" t="str">
        <f t="shared" si="35"/>
        <v>-2.46125841172233+3.43036930957696i</v>
      </c>
      <c r="U82">
        <v>1</v>
      </c>
      <c r="V82" t="str">
        <f t="shared" si="36"/>
        <v>-0.992949620291505+0.815029281923634i</v>
      </c>
      <c r="W82" t="str">
        <f t="shared" si="37"/>
        <v>0.0554786806488322-0.279149974299493i</v>
      </c>
      <c r="X82" t="str">
        <f t="shared" si="38"/>
        <v>0</v>
      </c>
      <c r="Y82" t="str">
        <f t="shared" si="39"/>
        <v>0</v>
      </c>
      <c r="Z82" t="str">
        <f t="shared" si="40"/>
        <v>0</v>
      </c>
      <c r="AA82" t="str">
        <f t="shared" si="41"/>
        <v>0.0625290603573272+0.535879307624141i</v>
      </c>
      <c r="AB82" t="str">
        <f t="shared" si="42"/>
        <v>5.78667004623077+5.26815163815042i</v>
      </c>
      <c r="AC82">
        <f t="shared" si="43"/>
        <v>7.8255333304824264</v>
      </c>
      <c r="AD82">
        <f t="shared" si="44"/>
        <v>42.314551125734887</v>
      </c>
    </row>
    <row r="83" spans="1:30" x14ac:dyDescent="0.45">
      <c r="A83">
        <f t="shared" si="45"/>
        <v>4.3699999999999903</v>
      </c>
      <c r="B83">
        <f t="shared" si="24"/>
        <v>23442.28815319874</v>
      </c>
      <c r="C83" s="2" t="str">
        <f>COMPLEX(COS(2*PI()*B83*1/'Input-Output'!C$5),SIN(2*PI()*B83*1/'Input-Output'!C$5))</f>
        <v>0.740850098207455+0.671670404280257i</v>
      </c>
      <c r="D83" t="str">
        <f t="shared" si="25"/>
        <v>0.740850098207455-0.671670404280257i</v>
      </c>
      <c r="E83" t="str">
        <f t="shared" si="26"/>
        <v>0.0977177360279917-0.99521416994814i</v>
      </c>
      <c r="F83" t="str">
        <f t="shared" si="27"/>
        <v>-0.59606170954156-0.802938626806803i</v>
      </c>
      <c r="G83" t="str">
        <f t="shared" si="28"/>
        <v>-0.980902488131128-0.194500151100618i</v>
      </c>
      <c r="H83" t="str">
        <f t="shared" si="29"/>
        <v>-0.857341699786207+0.514747714718287i</v>
      </c>
      <c r="M83">
        <f>'Input-Output'!M$14</f>
        <v>10.000000000000002</v>
      </c>
      <c r="N83" t="str">
        <f t="shared" si="30"/>
        <v>-13.4909747150552+12.2312036711891i</v>
      </c>
      <c r="O83" t="str">
        <f t="shared" si="31"/>
        <v>0.809302375662228-8.24240536846886i</v>
      </c>
      <c r="P83" t="str">
        <f t="shared" si="32"/>
        <v>0</v>
      </c>
      <c r="Q83" t="str">
        <f t="shared" si="33"/>
        <v>0</v>
      </c>
      <c r="R83" t="str">
        <f t="shared" si="34"/>
        <v>0</v>
      </c>
      <c r="S83" t="str">
        <f t="shared" si="35"/>
        <v>-2.68167233939297+3.98879830272024i</v>
      </c>
      <c r="U83">
        <v>1</v>
      </c>
      <c r="V83" t="str">
        <f t="shared" si="36"/>
        <v>-0.951703106338731+0.862834211314787i</v>
      </c>
      <c r="W83" t="str">
        <f t="shared" si="37"/>
        <v>0.0278114002267574-0.283247450430486i</v>
      </c>
      <c r="X83" t="str">
        <f t="shared" si="38"/>
        <v>0</v>
      </c>
      <c r="Y83" t="str">
        <f t="shared" si="39"/>
        <v>0</v>
      </c>
      <c r="Z83" t="str">
        <f t="shared" si="40"/>
        <v>0</v>
      </c>
      <c r="AA83" t="str">
        <f t="shared" si="41"/>
        <v>0.0761082938880264+0.579586760884301i</v>
      </c>
      <c r="AB83" t="str">
        <f t="shared" si="42"/>
        <v>6.16820378141887+5.43684572908916i</v>
      </c>
      <c r="AC83">
        <f t="shared" si="43"/>
        <v>8.2222885725949251</v>
      </c>
      <c r="AD83">
        <f t="shared" si="44"/>
        <v>41.393950196653535</v>
      </c>
    </row>
    <row r="84" spans="1:30" x14ac:dyDescent="0.45">
      <c r="A84">
        <f t="shared" si="45"/>
        <v>4.3999999999999906</v>
      </c>
      <c r="B84">
        <f t="shared" si="24"/>
        <v>25118.864315095281</v>
      </c>
      <c r="C84" s="2" t="str">
        <f>COMPLEX(COS(2*PI()*B84*1/'Input-Output'!C$5),SIN(2*PI()*B84*1/'Input-Output'!C$5))</f>
        <v>0.704461356018755+0.709742346120207i</v>
      </c>
      <c r="D84" t="str">
        <f t="shared" si="25"/>
        <v>0.704461356018756-0.709742346120208i</v>
      </c>
      <c r="E84" t="str">
        <f t="shared" si="26"/>
        <v>-0.00746839575243261-0.999972111143549i</v>
      </c>
      <c r="F84" t="str">
        <f t="shared" si="27"/>
        <v>-0.714983748416844-0.699141072674037i</v>
      </c>
      <c r="G84" t="str">
        <f t="shared" si="28"/>
        <v>-0.999888446129772+0.0149363749348311i</v>
      </c>
      <c r="H84" t="str">
        <f t="shared" si="29"/>
        <v>-0.693781792839288+0.720185270555229i</v>
      </c>
      <c r="M84">
        <f>'Input-Output'!M$14</f>
        <v>10.000000000000002</v>
      </c>
      <c r="N84" t="str">
        <f t="shared" si="30"/>
        <v>-12.8283310817909+12.9244985846387i</v>
      </c>
      <c r="O84" t="str">
        <f t="shared" si="31"/>
        <v>-0.0618535658981908-8.28181083639336i</v>
      </c>
      <c r="P84" t="str">
        <f t="shared" si="32"/>
        <v>0</v>
      </c>
      <c r="Q84" t="str">
        <f t="shared" si="33"/>
        <v>0</v>
      </c>
      <c r="R84" t="str">
        <f t="shared" si="34"/>
        <v>0</v>
      </c>
      <c r="S84" t="str">
        <f t="shared" si="35"/>
        <v>-2.89018464768909+4.64268774824534i</v>
      </c>
      <c r="U84">
        <v>1</v>
      </c>
      <c r="V84" t="str">
        <f t="shared" si="36"/>
        <v>-0.904957780853134+0.911741791135722i</v>
      </c>
      <c r="W84" t="str">
        <f t="shared" si="37"/>
        <v>-0.00212557670455259-0.284601605901331i</v>
      </c>
      <c r="X84" t="str">
        <f t="shared" si="38"/>
        <v>0</v>
      </c>
      <c r="Y84" t="str">
        <f t="shared" si="39"/>
        <v>0</v>
      </c>
      <c r="Z84" t="str">
        <f t="shared" si="40"/>
        <v>0</v>
      </c>
      <c r="AA84" t="str">
        <f t="shared" si="41"/>
        <v>0.0929166424423134+0.627140185234391i</v>
      </c>
      <c r="AB84" t="str">
        <f t="shared" si="42"/>
        <v>6.57580953685586+5.58278176654447i</v>
      </c>
      <c r="AC84">
        <f t="shared" si="43"/>
        <v>8.626049114042063</v>
      </c>
      <c r="AD84">
        <f t="shared" si="44"/>
        <v>40.330849242496242</v>
      </c>
    </row>
    <row r="85" spans="1:30" x14ac:dyDescent="0.45">
      <c r="A85">
        <f t="shared" si="45"/>
        <v>4.4299999999999908</v>
      </c>
      <c r="B85">
        <f t="shared" si="24"/>
        <v>26915.348039268592</v>
      </c>
      <c r="C85" s="2" t="str">
        <f>COMPLEX(COS(2*PI()*B85*1/'Input-Output'!C$5),SIN(2*PI()*B85*1/'Input-Output'!C$5))</f>
        <v>0.663304384620382+0.748349713264712i</v>
      </c>
      <c r="D85" t="str">
        <f t="shared" si="25"/>
        <v>0.663304384620382-0.748349713264712i</v>
      </c>
      <c r="E85" t="str">
        <f t="shared" si="26"/>
        <v>-0.120054586686753-0.992767292075778i</v>
      </c>
      <c r="F85" t="str">
        <f t="shared" si="27"/>
        <v>-0.822569852106604-0.568664082218422i</v>
      </c>
      <c r="G85" t="str">
        <f t="shared" si="28"/>
        <v>-0.971173792430946+0.238372533852569i</v>
      </c>
      <c r="H85" t="str">
        <f t="shared" si="29"/>
        <v>-0.465797817389099+0.88489117597338i</v>
      </c>
      <c r="M85">
        <f>'Input-Output'!M$14</f>
        <v>10.000000000000002</v>
      </c>
      <c r="N85" t="str">
        <f t="shared" si="30"/>
        <v>-12.0788573868731+13.627543661128i</v>
      </c>
      <c r="O85" t="str">
        <f t="shared" si="31"/>
        <v>-0.994297106790358-8.22214022361848i</v>
      </c>
      <c r="P85" t="str">
        <f t="shared" si="32"/>
        <v>0</v>
      </c>
      <c r="Q85" t="str">
        <f t="shared" si="33"/>
        <v>0</v>
      </c>
      <c r="R85" t="str">
        <f t="shared" si="34"/>
        <v>0</v>
      </c>
      <c r="S85" t="str">
        <f t="shared" si="35"/>
        <v>-3.07315449366346+5.40540343750952i</v>
      </c>
      <c r="U85">
        <v>1</v>
      </c>
      <c r="V85" t="str">
        <f t="shared" si="36"/>
        <v>-0.852087142619975+0.96133718341263i</v>
      </c>
      <c r="W85" t="str">
        <f t="shared" si="37"/>
        <v>-0.0341686810923125-0.282551045636634i</v>
      </c>
      <c r="X85" t="str">
        <f t="shared" si="38"/>
        <v>0</v>
      </c>
      <c r="Y85" t="str">
        <f t="shared" si="39"/>
        <v>0</v>
      </c>
      <c r="Z85" t="str">
        <f t="shared" si="40"/>
        <v>0</v>
      </c>
      <c r="AA85" t="str">
        <f t="shared" si="41"/>
        <v>0.113744176287713+0.678786137775996i</v>
      </c>
      <c r="AB85" t="str">
        <f t="shared" si="42"/>
        <v>7.00789756932177+5.70173993663943i</v>
      </c>
      <c r="AC85">
        <f t="shared" si="43"/>
        <v>9.0344046094457706</v>
      </c>
      <c r="AD85">
        <f t="shared" si="44"/>
        <v>39.132365111346502</v>
      </c>
    </row>
    <row r="86" spans="1:30" x14ac:dyDescent="0.45">
      <c r="A86">
        <f t="shared" si="45"/>
        <v>4.4599999999999911</v>
      </c>
      <c r="B86">
        <f t="shared" si="24"/>
        <v>28840.315031265498</v>
      </c>
      <c r="C86" s="2" t="str">
        <f>COMPLEX(COS(2*PI()*B86*1/'Input-Output'!C$5),SIN(2*PI()*B86*1/'Input-Output'!C$5))</f>
        <v>0.616863256719007+0.787070341526105i</v>
      </c>
      <c r="D86" t="str">
        <f t="shared" si="25"/>
        <v>0.616863256719008-0.787070341526106i</v>
      </c>
      <c r="E86" t="str">
        <f t="shared" si="26"/>
        <v>-0.23895944502004-0.97102954828147i</v>
      </c>
      <c r="F86" t="str">
        <f t="shared" si="27"/>
        <v>-0.911673859676666-0.410914557520482i</v>
      </c>
      <c r="G86" t="str">
        <f t="shared" si="28"/>
        <v>-0.88579676727143+0.464073363910801i</v>
      </c>
      <c r="H86" t="str">
        <f t="shared" si="29"/>
        <v>-0.18115709762378+0.983454170757607i</v>
      </c>
      <c r="M86">
        <f>'Input-Output'!M$14</f>
        <v>10.000000000000002</v>
      </c>
      <c r="N86" t="str">
        <f t="shared" si="30"/>
        <v>-11.2331585285319+14.3326512369918i</v>
      </c>
      <c r="O86" t="str">
        <f t="shared" si="31"/>
        <v>-1.97907211528364-8.04210732059225i</v>
      </c>
      <c r="P86" t="str">
        <f t="shared" si="32"/>
        <v>0</v>
      </c>
      <c r="Q86" t="str">
        <f t="shared" si="33"/>
        <v>0</v>
      </c>
      <c r="R86" t="str">
        <f t="shared" si="34"/>
        <v>0</v>
      </c>
      <c r="S86" t="str">
        <f t="shared" si="35"/>
        <v>-3.21223064381554+6.29054391639955i</v>
      </c>
      <c r="U86">
        <v>1</v>
      </c>
      <c r="V86" t="str">
        <f t="shared" si="36"/>
        <v>-0.792428426514581+1.01107807200118i</v>
      </c>
      <c r="W86" t="str">
        <f t="shared" si="37"/>
        <v>-0.0680101385229846-0.27636427630218i</v>
      </c>
      <c r="X86" t="str">
        <f t="shared" si="38"/>
        <v>0</v>
      </c>
      <c r="Y86" t="str">
        <f t="shared" si="39"/>
        <v>0</v>
      </c>
      <c r="Z86" t="str">
        <f t="shared" si="40"/>
        <v>0</v>
      </c>
      <c r="AA86" t="str">
        <f t="shared" si="41"/>
        <v>0.139561434962434+0.734713795699i</v>
      </c>
      <c r="AB86" t="str">
        <f t="shared" si="42"/>
        <v>7.46215272905004+5.78954609467175i</v>
      </c>
      <c r="AC86">
        <f t="shared" si="43"/>
        <v>9.4447110773171801</v>
      </c>
      <c r="AD86">
        <f t="shared" si="44"/>
        <v>37.806265559564828</v>
      </c>
    </row>
    <row r="87" spans="1:30" x14ac:dyDescent="0.45">
      <c r="A87">
        <f t="shared" si="45"/>
        <v>4.4899999999999913</v>
      </c>
      <c r="B87">
        <f t="shared" si="24"/>
        <v>30902.954325135292</v>
      </c>
      <c r="C87" s="2" t="str">
        <f>COMPLEX(COS(2*PI()*B87*1/'Input-Output'!C$5),SIN(2*PI()*B87*1/'Input-Output'!C$5))</f>
        <v>0.564602348190262+0.825363064607353i</v>
      </c>
      <c r="D87" t="str">
        <f t="shared" si="25"/>
        <v>0.564602348190262-0.825363064607354i</v>
      </c>
      <c r="E87" t="str">
        <f t="shared" si="26"/>
        <v>-0.362448376836084-0.932003848773646i</v>
      </c>
      <c r="F87" t="str">
        <f t="shared" si="27"/>
        <v>-0.973880757509067-0.227060058472571i</v>
      </c>
      <c r="G87" t="str">
        <f t="shared" si="28"/>
        <v>-0.737262348257777+0.675606564385983i</v>
      </c>
      <c r="H87" t="str">
        <f t="shared" si="29"/>
        <v>0.141360651391853+0.989958163882734i</v>
      </c>
      <c r="M87">
        <f>'Input-Output'!M$14</f>
        <v>10.000000000000002</v>
      </c>
      <c r="N87" t="str">
        <f t="shared" si="30"/>
        <v>-10.281480723193+15.0299666049855i</v>
      </c>
      <c r="O87" t="str">
        <f t="shared" si="31"/>
        <v>-3.00181261203529-7.7188948454842i</v>
      </c>
      <c r="P87" t="str">
        <f t="shared" si="32"/>
        <v>0</v>
      </c>
      <c r="Q87" t="str">
        <f t="shared" si="33"/>
        <v>0</v>
      </c>
      <c r="R87" t="str">
        <f t="shared" si="34"/>
        <v>0</v>
      </c>
      <c r="S87" t="str">
        <f t="shared" si="35"/>
        <v>-3.28329333522829+7.3110717595013i</v>
      </c>
      <c r="U87">
        <v>1</v>
      </c>
      <c r="V87" t="str">
        <f t="shared" si="36"/>
        <v>-0.725293564675142+1.06026926951168i</v>
      </c>
      <c r="W87" t="str">
        <f t="shared" si="37"/>
        <v>-0.103156267014203-0.265257189786889i</v>
      </c>
      <c r="X87" t="str">
        <f t="shared" si="38"/>
        <v>0</v>
      </c>
      <c r="Y87" t="str">
        <f t="shared" si="39"/>
        <v>0</v>
      </c>
      <c r="Z87" t="str">
        <f t="shared" si="40"/>
        <v>0</v>
      </c>
      <c r="AA87" t="str">
        <f t="shared" si="41"/>
        <v>0.171550168310655+0.795012079724791i</v>
      </c>
      <c r="AB87" t="str">
        <f t="shared" si="42"/>
        <v>7.93552502677432+5.84221813436177i</v>
      </c>
      <c r="AC87">
        <f t="shared" si="43"/>
        <v>9.8541397483507964</v>
      </c>
      <c r="AD87">
        <f t="shared" si="44"/>
        <v>36.360896578227155</v>
      </c>
    </row>
    <row r="88" spans="1:30" x14ac:dyDescent="0.45">
      <c r="A88">
        <f t="shared" si="45"/>
        <v>4.5199999999999916</v>
      </c>
      <c r="B88">
        <f t="shared" si="24"/>
        <v>33113.1121482585</v>
      </c>
      <c r="C88" s="2" t="str">
        <f>COMPLEX(COS(2*PI()*B88*1/'Input-Output'!C$5),SIN(2*PI()*B88*1/'Input-Output'!C$5))</f>
        <v>0.50597954168592+0.862545479030124i</v>
      </c>
      <c r="D88" t="str">
        <f t="shared" si="25"/>
        <v>0.50597954168592-0.862545479030124i</v>
      </c>
      <c r="E88" t="str">
        <f t="shared" si="26"/>
        <v>-0.487969406790613-0.872860732325849i</v>
      </c>
      <c r="F88" t="str">
        <f t="shared" si="27"/>
        <v>-0.999784615295249-0.020753867565615i</v>
      </c>
      <c r="G88" t="str">
        <f t="shared" si="28"/>
        <v>-0.523771716072835+0.851858667527729i</v>
      </c>
      <c r="H88" t="str">
        <f t="shared" si="29"/>
        <v>0.469749069602088+0.882799983919333i</v>
      </c>
      <c r="M88">
        <f>'Input-Output'!M$14</f>
        <v>10.000000000000002</v>
      </c>
      <c r="N88" t="str">
        <f t="shared" si="30"/>
        <v>-9.21395194484874+15.7070631107915i</v>
      </c>
      <c r="O88" t="str">
        <f t="shared" si="31"/>
        <v>-4.04138303053814-7.22906908210836i</v>
      </c>
      <c r="P88" t="str">
        <f t="shared" si="32"/>
        <v>0</v>
      </c>
      <c r="Q88" t="str">
        <f t="shared" si="33"/>
        <v>0</v>
      </c>
      <c r="R88" t="str">
        <f t="shared" si="34"/>
        <v>0</v>
      </c>
      <c r="S88" t="str">
        <f t="shared" si="35"/>
        <v>-3.25533497538688+8.47799402868314i</v>
      </c>
      <c r="U88">
        <v>1</v>
      </c>
      <c r="V88" t="str">
        <f t="shared" si="36"/>
        <v>-0.649986147982523+1.10803415392344i</v>
      </c>
      <c r="W88" t="str">
        <f t="shared" si="37"/>
        <v>-0.138880750028629-0.248424494423212i</v>
      </c>
      <c r="X88" t="str">
        <f t="shared" si="38"/>
        <v>0</v>
      </c>
      <c r="Y88" t="str">
        <f t="shared" si="39"/>
        <v>0</v>
      </c>
      <c r="Z88" t="str">
        <f t="shared" si="40"/>
        <v>0</v>
      </c>
      <c r="AA88" t="str">
        <f t="shared" si="41"/>
        <v>0.211133101988848+0.859609659500228i</v>
      </c>
      <c r="AB88" t="str">
        <f t="shared" si="42"/>
        <v>8.42425837316772+5.85611704339855i</v>
      </c>
      <c r="AC88">
        <f t="shared" si="43"/>
        <v>10.259738591400339</v>
      </c>
      <c r="AD88">
        <f t="shared" si="44"/>
        <v>34.805066994446641</v>
      </c>
    </row>
    <row r="89" spans="1:30" x14ac:dyDescent="0.45">
      <c r="A89">
        <f t="shared" si="45"/>
        <v>4.5499999999999918</v>
      </c>
      <c r="B89">
        <f t="shared" si="24"/>
        <v>35481.338923356889</v>
      </c>
      <c r="C89" s="2" t="str">
        <f>COMPLEX(COS(2*PI()*B89*1/'Input-Output'!C$5),SIN(2*PI()*B89*1/'Input-Output'!C$5))</f>
        <v>0.440465567391339+0.897769504907928i</v>
      </c>
      <c r="D89" t="str">
        <f t="shared" si="25"/>
        <v>0.440465567391339-0.897769504907928i</v>
      </c>
      <c r="E89" t="str">
        <f t="shared" si="26"/>
        <v>-0.611980167885252-0.790873108731824i</v>
      </c>
      <c r="F89" t="str">
        <f t="shared" si="27"/>
        <v>-0.979577951150987+0.201064759763698i</v>
      </c>
      <c r="G89" t="str">
        <f t="shared" si="28"/>
        <v>-0.250960548230278+0.967997315715265i</v>
      </c>
      <c r="H89" t="str">
        <f t="shared" si="29"/>
        <v>0.758498990612805+0.651674214035937i</v>
      </c>
      <c r="M89">
        <f>'Input-Output'!M$14</f>
        <v>10.000000000000002</v>
      </c>
      <c r="N89" t="str">
        <f t="shared" si="30"/>
        <v>-8.02093412271508+16.3484971115829i</v>
      </c>
      <c r="O89" t="str">
        <f t="shared" si="31"/>
        <v>-5.0684453391944-6.55004415534852i</v>
      </c>
      <c r="P89" t="str">
        <f t="shared" si="32"/>
        <v>0</v>
      </c>
      <c r="Q89" t="str">
        <f t="shared" si="33"/>
        <v>0</v>
      </c>
      <c r="R89" t="str">
        <f t="shared" si="34"/>
        <v>0</v>
      </c>
      <c r="S89" t="str">
        <f t="shared" si="35"/>
        <v>-3.08937946190948+9.79845295623438i</v>
      </c>
      <c r="U89">
        <v>1</v>
      </c>
      <c r="V89" t="str">
        <f t="shared" si="36"/>
        <v>-0.565826271381833+1.15328327372079i</v>
      </c>
      <c r="W89" t="str">
        <f t="shared" si="37"/>
        <v>-0.174175396112528-0.22509003431291i</v>
      </c>
      <c r="X89" t="str">
        <f t="shared" si="38"/>
        <v>0</v>
      </c>
      <c r="Y89" t="str">
        <f t="shared" si="39"/>
        <v>0</v>
      </c>
      <c r="Z89" t="str">
        <f t="shared" si="40"/>
        <v>0</v>
      </c>
      <c r="AA89" t="str">
        <f t="shared" si="41"/>
        <v>0.259998332505639+0.92819323940788i</v>
      </c>
      <c r="AB89" t="str">
        <f t="shared" si="42"/>
        <v>8.92395980945322+5.8280904256161i</v>
      </c>
      <c r="AC89">
        <f t="shared" si="43"/>
        <v>10.658503492043076</v>
      </c>
      <c r="AD89">
        <f t="shared" si="44"/>
        <v>33.147888369198391</v>
      </c>
    </row>
    <row r="90" spans="1:30" x14ac:dyDescent="0.45">
      <c r="A90">
        <f t="shared" si="45"/>
        <v>4.5799999999999921</v>
      </c>
      <c r="B90">
        <f t="shared" si="24"/>
        <v>38018.939632055466</v>
      </c>
      <c r="C90" s="2" t="str">
        <f>COMPLEX(COS(2*PI()*B90*1/'Input-Output'!C$5),SIN(2*PI()*B90*1/'Input-Output'!C$5))</f>
        <v>0.367571264882577+0.929995357640361i</v>
      </c>
      <c r="D90" t="str">
        <f t="shared" si="25"/>
        <v>0.367571264882577-0.92999535764036i</v>
      </c>
      <c r="E90" t="str">
        <f t="shared" si="26"/>
        <v>-0.729782730465244-0.683679139885583i</v>
      </c>
      <c r="F90" t="str">
        <f t="shared" si="27"/>
        <v>-0.904065587535717+0.427393745197208i</v>
      </c>
      <c r="G90" t="str">
        <f t="shared" si="28"/>
        <v>0.0651656673706169+0.997874458935661i</v>
      </c>
      <c r="H90" t="str">
        <f t="shared" si="29"/>
        <v>0.951971641100386+0.306186208932788i</v>
      </c>
      <c r="M90">
        <f>'Input-Output'!M$14</f>
        <v>10.000000000000002</v>
      </c>
      <c r="N90" t="str">
        <f t="shared" si="30"/>
        <v>-6.69351958312503+16.9353339972582i</v>
      </c>
      <c r="O90" t="str">
        <f t="shared" si="31"/>
        <v>-6.04409108816852-5.66225922325518i</v>
      </c>
      <c r="P90" t="str">
        <f t="shared" si="32"/>
        <v>0</v>
      </c>
      <c r="Q90" t="str">
        <f t="shared" si="33"/>
        <v>0</v>
      </c>
      <c r="R90" t="str">
        <f t="shared" si="34"/>
        <v>0</v>
      </c>
      <c r="S90" t="str">
        <f t="shared" si="35"/>
        <v>-2.73761067129355+11.273074774003i</v>
      </c>
      <c r="U90">
        <v>1</v>
      </c>
      <c r="V90" t="str">
        <f t="shared" si="36"/>
        <v>-0.472185554724254+1.19468091168301i</v>
      </c>
      <c r="W90" t="str">
        <f t="shared" si="37"/>
        <v>-0.207703129652234-0.194581607791205i</v>
      </c>
      <c r="X90" t="str">
        <f t="shared" si="38"/>
        <v>0</v>
      </c>
      <c r="Y90" t="str">
        <f t="shared" si="39"/>
        <v>0</v>
      </c>
      <c r="Z90" t="str">
        <f t="shared" si="40"/>
        <v>0</v>
      </c>
      <c r="AA90" t="str">
        <f t="shared" si="41"/>
        <v>0.320111315623512+1.0000993038918i</v>
      </c>
      <c r="AB90" t="str">
        <f t="shared" si="42"/>
        <v>9.42970724443361+5.75559511025968i</v>
      </c>
      <c r="AC90">
        <f t="shared" si="43"/>
        <v>11.047454629414364</v>
      </c>
      <c r="AD90">
        <f t="shared" si="44"/>
        <v>31.398571141217289</v>
      </c>
    </row>
    <row r="91" spans="1:30" x14ac:dyDescent="0.45">
      <c r="A91">
        <f t="shared" si="45"/>
        <v>4.6099999999999923</v>
      </c>
      <c r="B91">
        <f t="shared" si="24"/>
        <v>40738.027780410564</v>
      </c>
      <c r="C91" s="2" t="str">
        <f>COMPLEX(COS(2*PI()*B91*1/'Input-Output'!C$5),SIN(2*PI()*B91*1/'Input-Output'!C$5))</f>
        <v>0.286884881271035+0.957965064549905i</v>
      </c>
      <c r="D91" t="str">
        <f t="shared" si="25"/>
        <v>0.286884881271035-0.957965064549905i</v>
      </c>
      <c r="E91" t="str">
        <f t="shared" si="26"/>
        <v>-0.835394129796209-0.549651387610398i</v>
      </c>
      <c r="F91" t="str">
        <f t="shared" si="27"/>
        <v>-0.766208772753245+0.642591718399768i</v>
      </c>
      <c r="G91" t="str">
        <f t="shared" si="28"/>
        <v>0.395766704195928+0.918351085288134i</v>
      </c>
      <c r="H91" t="str">
        <f t="shared" si="29"/>
        <v>0.993287740641801-0.115669634263742i</v>
      </c>
      <c r="M91">
        <f>'Input-Output'!M$14</f>
        <v>10.000000000000002</v>
      </c>
      <c r="N91" t="str">
        <f t="shared" si="30"/>
        <v>-5.22421025349632+17.4446659250223i</v>
      </c>
      <c r="O91" t="str">
        <f t="shared" si="31"/>
        <v>-6.91876911336426-4.55223577480049i</v>
      </c>
      <c r="P91" t="str">
        <f t="shared" si="32"/>
        <v>0</v>
      </c>
      <c r="Q91" t="str">
        <f t="shared" si="33"/>
        <v>0</v>
      </c>
      <c r="R91" t="str">
        <f t="shared" si="34"/>
        <v>0</v>
      </c>
      <c r="S91" t="str">
        <f t="shared" si="35"/>
        <v>-2.14297936686058+12.8924301502218i</v>
      </c>
      <c r="U91">
        <v>1</v>
      </c>
      <c r="V91" t="str">
        <f t="shared" si="36"/>
        <v>-0.368535056319595+1.23061106410332i</v>
      </c>
      <c r="W91" t="str">
        <f t="shared" si="37"/>
        <v>-0.237761141786899-0.15643603042181i</v>
      </c>
      <c r="X91" t="str">
        <f t="shared" si="38"/>
        <v>0</v>
      </c>
      <c r="Y91" t="str">
        <f t="shared" si="39"/>
        <v>0</v>
      </c>
      <c r="Z91" t="str">
        <f t="shared" si="40"/>
        <v>0</v>
      </c>
      <c r="AA91" t="str">
        <f t="shared" si="41"/>
        <v>0.393703801893506+1.07417503368151i</v>
      </c>
      <c r="AB91" t="str">
        <f t="shared" si="42"/>
        <v>9.93618894426058+5.63678594334511i</v>
      </c>
      <c r="AC91">
        <f t="shared" si="43"/>
        <v>11.423712466056699</v>
      </c>
      <c r="AD91">
        <f t="shared" si="44"/>
        <v>29.566180807406546</v>
      </c>
    </row>
    <row r="92" spans="1:30" x14ac:dyDescent="0.45">
      <c r="A92">
        <f t="shared" si="45"/>
        <v>4.6399999999999926</v>
      </c>
      <c r="B92">
        <f t="shared" si="24"/>
        <v>43651.5832240159</v>
      </c>
      <c r="C92" s="2" t="str">
        <f>COMPLEX(COS(2*PI()*B92*1/'Input-Output'!C$5),SIN(2*PI()*B92*1/'Input-Output'!C$5))</f>
        <v>0.198121829788992+0.980177402596623i</v>
      </c>
      <c r="D92" t="str">
        <f t="shared" si="25"/>
        <v>0.198121829788992-0.980177402596622i</v>
      </c>
      <c r="E92" t="str">
        <f t="shared" si="26"/>
        <v>-0.921495481122123-0.388389081040528i</v>
      </c>
      <c r="F92" t="str">
        <f t="shared" si="27"/>
        <v>-0.563258571513396+0.826280691784992i</v>
      </c>
      <c r="G92" t="str">
        <f t="shared" si="28"/>
        <v>0.698307843456986+0.715797566192041i</v>
      </c>
      <c r="H92" t="str">
        <f t="shared" si="29"/>
        <v>0.839958626916801-0.542650444640044i</v>
      </c>
      <c r="M92">
        <f>'Input-Output'!M$14</f>
        <v>10.000000000000002</v>
      </c>
      <c r="N92" t="str">
        <f t="shared" si="30"/>
        <v>-3.60782377251612+17.8491554319759i</v>
      </c>
      <c r="O92" t="str">
        <f t="shared" si="31"/>
        <v>-7.63186410520719-3.21665460891694i</v>
      </c>
      <c r="P92" t="str">
        <f t="shared" si="32"/>
        <v>0</v>
      </c>
      <c r="Q92" t="str">
        <f t="shared" si="33"/>
        <v>0</v>
      </c>
      <c r="R92" t="str">
        <f t="shared" si="34"/>
        <v>0</v>
      </c>
      <c r="S92" t="str">
        <f t="shared" si="35"/>
        <v>-1.23968787772331+14.632500823059i</v>
      </c>
      <c r="U92">
        <v>1</v>
      </c>
      <c r="V92" t="str">
        <f t="shared" si="36"/>
        <v>-0.254509193290136+1.25914524553794i</v>
      </c>
      <c r="W92" t="str">
        <f t="shared" si="37"/>
        <v>-0.262266408068382-0.110539238991645i</v>
      </c>
      <c r="X92" t="str">
        <f t="shared" si="38"/>
        <v>0</v>
      </c>
      <c r="Y92" t="str">
        <f t="shared" si="39"/>
        <v>0</v>
      </c>
      <c r="Z92" t="str">
        <f t="shared" si="40"/>
        <v>0</v>
      </c>
      <c r="AA92" t="str">
        <f t="shared" si="41"/>
        <v>0.483224398641482+1.14860600654629i</v>
      </c>
      <c r="AB92" t="str">
        <f t="shared" si="42"/>
        <v>10.437863497522+5.47056009946265i</v>
      </c>
      <c r="AC92">
        <f t="shared" si="43"/>
        <v>11.784567119531163</v>
      </c>
      <c r="AD92">
        <f t="shared" si="44"/>
        <v>27.659360166530099</v>
      </c>
    </row>
    <row r="93" spans="1:30" x14ac:dyDescent="0.45">
      <c r="A93">
        <f t="shared" si="45"/>
        <v>4.6699999999999928</v>
      </c>
      <c r="B93">
        <f t="shared" si="24"/>
        <v>46773.514128719064</v>
      </c>
      <c r="C93" s="2" t="str">
        <f>COMPLEX(COS(2*PI()*B93*1/'Input-Output'!C$5),SIN(2*PI()*B93*1/'Input-Output'!C$5))</f>
        <v>0.101189557050531+0.994867163768067i</v>
      </c>
      <c r="D93" t="str">
        <f t="shared" si="25"/>
        <v>0.101189557050531-0.994867163768066i</v>
      </c>
      <c r="E93" t="str">
        <f t="shared" si="26"/>
        <v>-0.979521347087834-0.201340335251617i</v>
      </c>
      <c r="F93" t="str">
        <f t="shared" si="27"/>
        <v>-0.299424219517245+0.954120085087032i</v>
      </c>
      <c r="G93" t="str">
        <f t="shared" si="28"/>
        <v>0.918924138801531+0.39443431281756i</v>
      </c>
      <c r="H93" t="str">
        <f t="shared" si="29"/>
        <v>0.48539527265398-0.874294818287952i</v>
      </c>
      <c r="M93">
        <f>'Input-Output'!M$14</f>
        <v>10.000000000000002</v>
      </c>
      <c r="N93" t="str">
        <f t="shared" si="30"/>
        <v>-1.84267473123028+18.1166578552241i</v>
      </c>
      <c r="O93" t="str">
        <f t="shared" si="31"/>
        <v>-8.11243675337473-1.66750907521114i</v>
      </c>
      <c r="P93" t="str">
        <f t="shared" si="32"/>
        <v>0</v>
      </c>
      <c r="Q93" t="str">
        <f t="shared" si="33"/>
        <v>0</v>
      </c>
      <c r="R93" t="str">
        <f t="shared" si="34"/>
        <v>0</v>
      </c>
      <c r="S93" t="str">
        <f t="shared" si="35"/>
        <v>0.0448885153949909+16.449148780013i</v>
      </c>
      <c r="U93">
        <v>1</v>
      </c>
      <c r="V93" t="str">
        <f t="shared" si="36"/>
        <v>-0.129989070673058+1.27801585292811i</v>
      </c>
      <c r="W93" t="str">
        <f t="shared" si="37"/>
        <v>-0.278781123282561-0.0573033808710857i</v>
      </c>
      <c r="X93" t="str">
        <f t="shared" si="38"/>
        <v>0</v>
      </c>
      <c r="Y93" t="str">
        <f t="shared" si="39"/>
        <v>0</v>
      </c>
      <c r="Z93" t="str">
        <f t="shared" si="40"/>
        <v>0</v>
      </c>
      <c r="AA93" t="str">
        <f t="shared" si="41"/>
        <v>0.591229806044381+1.22071247205702i</v>
      </c>
      <c r="AB93" t="str">
        <f t="shared" si="42"/>
        <v>10.9291254292101+5.25655003879725i</v>
      </c>
      <c r="AC93">
        <f t="shared" si="43"/>
        <v>12.127534826080122</v>
      </c>
      <c r="AD93">
        <f t="shared" si="44"/>
        <v>25.686024747392405</v>
      </c>
    </row>
    <row r="94" spans="1:30" x14ac:dyDescent="0.45">
      <c r="A94">
        <f t="shared" si="45"/>
        <v>4.6999999999999931</v>
      </c>
      <c r="B94">
        <f t="shared" si="24"/>
        <v>50118.723362726494</v>
      </c>
      <c r="C94" s="2" t="str">
        <f>COMPLEX(COS(2*PI()*B94*1/'Input-Output'!C$5),SIN(2*PI()*B94*1/'Input-Output'!C$5))</f>
        <v>-0.00372979579369027+0.999993044287478i</v>
      </c>
      <c r="D94" t="str">
        <f t="shared" si="25"/>
        <v>-0.00372979579369005-0.999993044287477i</v>
      </c>
      <c r="E94" t="str">
        <f t="shared" si="26"/>
        <v>-0.999972177246674+0.00745953970060548i</v>
      </c>
      <c r="F94" t="str">
        <f t="shared" si="27"/>
        <v>0.0111891798346937+0.99993739916788i</v>
      </c>
      <c r="G94" t="str">
        <f t="shared" si="28"/>
        <v>0.999888710534908-0.0149186643113449i</v>
      </c>
      <c r="H94" t="str">
        <f t="shared" si="29"/>
        <v>-0.0186479412481158-0.999826112025087i</v>
      </c>
      <c r="M94">
        <f>'Input-Output'!M$14</f>
        <v>10.000000000000002</v>
      </c>
      <c r="N94" t="str">
        <f t="shared" si="30"/>
        <v>0.0679200567925164+18.2100007928131i</v>
      </c>
      <c r="O94" t="str">
        <f t="shared" si="31"/>
        <v>-8.2818113838622+0.0617802197066598i</v>
      </c>
      <c r="P94" t="str">
        <f t="shared" si="32"/>
        <v>0</v>
      </c>
      <c r="Q94" t="str">
        <f t="shared" si="33"/>
        <v>0</v>
      </c>
      <c r="R94" t="str">
        <f t="shared" si="34"/>
        <v>0</v>
      </c>
      <c r="S94" t="str">
        <f t="shared" si="35"/>
        <v>1.78610867293032+18.2717810125198i</v>
      </c>
      <c r="U94">
        <v>1</v>
      </c>
      <c r="V94" t="str">
        <f t="shared" si="36"/>
        <v>0.00479133127126882+1.28460060796134i</v>
      </c>
      <c r="W94" t="str">
        <f t="shared" si="37"/>
        <v>-0.284601624714911+0.00212305618768631i</v>
      </c>
      <c r="X94" t="str">
        <f t="shared" si="38"/>
        <v>0</v>
      </c>
      <c r="Y94" t="str">
        <f t="shared" si="39"/>
        <v>0</v>
      </c>
      <c r="Z94" t="str">
        <f t="shared" si="40"/>
        <v>0</v>
      </c>
      <c r="AA94" t="str">
        <f t="shared" si="41"/>
        <v>0.720189706556358+1.28672366414903i</v>
      </c>
      <c r="AB94" t="str">
        <f t="shared" si="42"/>
        <v>11.4044596158746+4.99506298853288i</v>
      </c>
      <c r="AC94">
        <f t="shared" si="43"/>
        <v>12.450395712166166</v>
      </c>
      <c r="AD94">
        <f t="shared" si="44"/>
        <v>23.653038016455778</v>
      </c>
    </row>
    <row r="95" spans="1:30" x14ac:dyDescent="0.45">
      <c r="A95">
        <f t="shared" si="45"/>
        <v>4.7299999999999933</v>
      </c>
      <c r="B95">
        <f t="shared" si="24"/>
        <v>53703.17963702447</v>
      </c>
      <c r="C95" s="2" t="str">
        <f>COMPLEX(COS(2*PI()*B95*1/'Input-Output'!C$5),SIN(2*PI()*B95*1/'Input-Output'!C$5))</f>
        <v>-0.116076561393153+0.993240268965743i</v>
      </c>
      <c r="D95" t="str">
        <f t="shared" si="25"/>
        <v>-0.116076561393153-0.993240268965743i</v>
      </c>
      <c r="E95" t="str">
        <f t="shared" si="26"/>
        <v>-0.973052463790283+0.230583830117508i</v>
      </c>
      <c r="F95" t="str">
        <f t="shared" si="27"/>
        <v>0.341973729496976+0.939709512739937i</v>
      </c>
      <c r="G95" t="str">
        <f t="shared" si="28"/>
        <v>0.893662194576681-0.448740328012082i</v>
      </c>
      <c r="H95" t="str">
        <f t="shared" si="29"/>
        <v>-0.549440198684016-0.835533044271781i</v>
      </c>
      <c r="M95">
        <f>'Input-Output'!M$14</f>
        <v>10.000000000000002</v>
      </c>
      <c r="N95" t="str">
        <f t="shared" si="30"/>
        <v>2.11376897776568+18.0870318935143i</v>
      </c>
      <c r="O95" t="str">
        <f t="shared" si="31"/>
        <v>-8.05886119142055+1.90970492245071i</v>
      </c>
      <c r="P95" t="str">
        <f t="shared" si="32"/>
        <v>0</v>
      </c>
      <c r="Q95" t="str">
        <f t="shared" si="33"/>
        <v>0</v>
      </c>
      <c r="R95" t="str">
        <f t="shared" si="34"/>
        <v>0</v>
      </c>
      <c r="S95" t="str">
        <f t="shared" si="35"/>
        <v>4.05490778634513+19.996736815965i</v>
      </c>
      <c r="U95">
        <v>1</v>
      </c>
      <c r="V95" t="str">
        <f t="shared" si="36"/>
        <v>0.149113058523275+1.27592592833904i</v>
      </c>
      <c r="W95" t="str">
        <f t="shared" si="37"/>
        <v>-0.276940017361351+0.0656263585904165i</v>
      </c>
      <c r="X95" t="str">
        <f t="shared" si="38"/>
        <v>0</v>
      </c>
      <c r="Y95" t="str">
        <f t="shared" si="39"/>
        <v>0</v>
      </c>
      <c r="Z95" t="str">
        <f t="shared" si="40"/>
        <v>0</v>
      </c>
      <c r="AA95" t="str">
        <f t="shared" si="41"/>
        <v>0.872173041161924+1.34155228692946i</v>
      </c>
      <c r="AB95" t="str">
        <f t="shared" si="42"/>
        <v>11.8585673618502+4.68696973999784i</v>
      </c>
      <c r="AC95">
        <f t="shared" si="43"/>
        <v>12.751207990586392</v>
      </c>
      <c r="AD95">
        <f t="shared" si="44"/>
        <v>21.565870444955014</v>
      </c>
    </row>
    <row r="96" spans="1:30" x14ac:dyDescent="0.45">
      <c r="A96">
        <f t="shared" si="45"/>
        <v>4.7599999999999936</v>
      </c>
      <c r="B96">
        <f t="shared" si="24"/>
        <v>57543.993733714917</v>
      </c>
      <c r="C96" s="2" t="str">
        <f>COMPLEX(COS(2*PI()*B96*1/'Input-Output'!C$5),SIN(2*PI()*B96*1/'Input-Output'!C$5))</f>
        <v>-0.234789056728579+0.972046346035262i</v>
      </c>
      <c r="D96" t="str">
        <f t="shared" si="25"/>
        <v>-0.234789056728579-0.972046346035262i</v>
      </c>
      <c r="E96" t="str">
        <f t="shared" si="26"/>
        <v>-0.889748197681008+0.456451689364162i</v>
      </c>
      <c r="F96" t="str">
        <f t="shared" si="27"/>
        <v>0.652595336847533+0.757706622859306i</v>
      </c>
      <c r="G96" t="str">
        <f t="shared" si="28"/>
        <v>0.583303710553205-0.812254135880429i</v>
      </c>
      <c r="H96" t="str">
        <f t="shared" si="29"/>
        <v>-0.926501992821667-0.376289858084801i</v>
      </c>
      <c r="M96">
        <f>'Input-Output'!M$14</f>
        <v>10.000000000000002</v>
      </c>
      <c r="N96" t="str">
        <f t="shared" si="30"/>
        <v>4.27553864858898+17.7010878556317i</v>
      </c>
      <c r="O96" t="str">
        <f t="shared" si="31"/>
        <v>-7.36893177629654+3.78035197695979i</v>
      </c>
      <c r="P96" t="str">
        <f t="shared" si="32"/>
        <v>0</v>
      </c>
      <c r="Q96" t="str">
        <f t="shared" si="33"/>
        <v>0</v>
      </c>
      <c r="R96" t="str">
        <f t="shared" si="34"/>
        <v>0</v>
      </c>
      <c r="S96" t="str">
        <f t="shared" si="35"/>
        <v>6.90660687229244+21.4814398325915i</v>
      </c>
      <c r="U96">
        <v>1</v>
      </c>
      <c r="V96" t="str">
        <f t="shared" si="36"/>
        <v>0.301612262944397+1.24870001268181i</v>
      </c>
      <c r="W96" t="str">
        <f t="shared" si="37"/>
        <v>-0.253230828226047+0.129910506864893i</v>
      </c>
      <c r="X96" t="str">
        <f t="shared" si="38"/>
        <v>0</v>
      </c>
      <c r="Y96" t="str">
        <f t="shared" si="39"/>
        <v>0</v>
      </c>
      <c r="Z96" t="str">
        <f t="shared" si="40"/>
        <v>0</v>
      </c>
      <c r="AA96" t="str">
        <f t="shared" si="41"/>
        <v>1.04838143471835+1.3786105195467i</v>
      </c>
      <c r="AB96" t="str">
        <f t="shared" si="42"/>
        <v>12.28644817988+4.33354976871001i</v>
      </c>
      <c r="AC96">
        <f t="shared" si="43"/>
        <v>13.028294687899992</v>
      </c>
      <c r="AD96">
        <f t="shared" si="44"/>
        <v>19.428241752645015</v>
      </c>
    </row>
    <row r="97" spans="1:30" x14ac:dyDescent="0.45">
      <c r="A97">
        <f t="shared" si="45"/>
        <v>4.7899999999999938</v>
      </c>
      <c r="B97">
        <f t="shared" si="24"/>
        <v>61659.500186147365</v>
      </c>
      <c r="C97" s="2" t="str">
        <f>COMPLEX(COS(2*PI()*B97*1/'Input-Output'!C$5),SIN(2*PI()*B97*1/'Input-Output'!C$5))</f>
        <v>-0.358157752649693+0.9336610863782i</v>
      </c>
      <c r="D97" t="str">
        <f t="shared" si="25"/>
        <v>-0.358157752649693-0.933661086378201i</v>
      </c>
      <c r="E97" t="str">
        <f t="shared" si="26"/>
        <v>-0.743446048433843+0.668795912867375i</v>
      </c>
      <c r="F97" t="str">
        <f t="shared" si="27"/>
        <v>0.890699684496413+0.454592204110444i</v>
      </c>
      <c r="G97" t="str">
        <f t="shared" si="28"/>
        <v>0.105424053863791-0.994427357259909i</v>
      </c>
      <c r="H97" t="str">
        <f t="shared" si="29"/>
        <v>-0.966216568910566+0.257731530788722i</v>
      </c>
      <c r="M97">
        <f>'Input-Output'!M$14</f>
        <v>10.000000000000002</v>
      </c>
      <c r="N97" t="str">
        <f t="shared" si="30"/>
        <v>6.52209832554407+17.0020873847979i</v>
      </c>
      <c r="O97" t="str">
        <f t="shared" si="31"/>
        <v>-6.15725125888971+5.53899571477699i</v>
      </c>
      <c r="P97" t="str">
        <f t="shared" si="32"/>
        <v>0</v>
      </c>
      <c r="Q97" t="str">
        <f t="shared" si="33"/>
        <v>0</v>
      </c>
      <c r="R97" t="str">
        <f t="shared" si="34"/>
        <v>0</v>
      </c>
      <c r="S97" t="str">
        <f t="shared" si="35"/>
        <v>10.3648470666544+22.5410830995749i</v>
      </c>
      <c r="U97">
        <v>1</v>
      </c>
      <c r="V97" t="str">
        <f t="shared" si="36"/>
        <v>0.460092867073581+1.19938994180292i</v>
      </c>
      <c r="W97" t="str">
        <f t="shared" si="37"/>
        <v>-0.211591840339732+0.190345699346186i</v>
      </c>
      <c r="X97" t="str">
        <f t="shared" si="38"/>
        <v>0</v>
      </c>
      <c r="Y97" t="str">
        <f t="shared" si="39"/>
        <v>0</v>
      </c>
      <c r="Z97" t="str">
        <f t="shared" si="40"/>
        <v>0</v>
      </c>
      <c r="AA97" t="str">
        <f t="shared" si="41"/>
        <v>1.24850102673385+1.38973564114911i</v>
      </c>
      <c r="AB97" t="str">
        <f t="shared" si="42"/>
        <v>12.6834232659694+3.93630251785526i</v>
      </c>
      <c r="AC97">
        <f t="shared" si="43"/>
        <v>13.28019966927484</v>
      </c>
      <c r="AD97">
        <f t="shared" si="44"/>
        <v>17.241738403252349</v>
      </c>
    </row>
    <row r="98" spans="1:30" x14ac:dyDescent="0.45">
      <c r="A98">
        <f t="shared" si="45"/>
        <v>4.8199999999999941</v>
      </c>
      <c r="B98">
        <f t="shared" si="24"/>
        <v>66069.344800758787</v>
      </c>
      <c r="C98" s="2" t="str">
        <f>COMPLEX(COS(2*PI()*B98*1/'Input-Output'!C$5),SIN(2*PI()*B98*1/'Input-Output'!C$5))</f>
        <v>-0.483661590804803+0.875255086006455i</v>
      </c>
      <c r="D98" t="str">
        <f t="shared" si="25"/>
        <v>-0.483661590804803-0.875255086006456i</v>
      </c>
      <c r="E98" t="str">
        <f t="shared" si="26"/>
        <v>-0.532142931160335+0.846654534515754i</v>
      </c>
      <c r="F98" t="str">
        <f t="shared" si="27"/>
        <v>0.99841578404588+0.0562665279544774i</v>
      </c>
      <c r="G98" t="str">
        <f t="shared" si="28"/>
        <v>-0.433647801632174-0.901082451354805i</v>
      </c>
      <c r="H98" t="str">
        <f t="shared" si="29"/>
        <v>-0.578938212873034+0.815371415782636i</v>
      </c>
      <c r="M98">
        <f>'Input-Output'!M$14</f>
        <v>10.000000000000002</v>
      </c>
      <c r="N98" t="str">
        <f t="shared" si="30"/>
        <v>8.80753921471952+15.9385066737617i</v>
      </c>
      <c r="O98" t="str">
        <f t="shared" si="31"/>
        <v>-4.40723000639878+7.01202825608361i</v>
      </c>
      <c r="P98" t="str">
        <f t="shared" si="32"/>
        <v>0</v>
      </c>
      <c r="Q98" t="str">
        <f t="shared" si="33"/>
        <v>0</v>
      </c>
      <c r="R98" t="str">
        <f t="shared" si="34"/>
        <v>0</v>
      </c>
      <c r="S98" t="str">
        <f t="shared" si="35"/>
        <v>14.4003092083207+22.9505349298453i</v>
      </c>
      <c r="U98">
        <v>1</v>
      </c>
      <c r="V98" t="str">
        <f t="shared" si="36"/>
        <v>0.621316295292935+1.12436103633729i</v>
      </c>
      <c r="W98" t="str">
        <f t="shared" si="37"/>
        <v>-0.151452956627039+0.240965960431907i</v>
      </c>
      <c r="X98" t="str">
        <f t="shared" si="38"/>
        <v>0</v>
      </c>
      <c r="Y98" t="str">
        <f t="shared" si="39"/>
        <v>0</v>
      </c>
      <c r="Z98" t="str">
        <f t="shared" si="40"/>
        <v>0</v>
      </c>
      <c r="AA98" t="str">
        <f t="shared" si="41"/>
        <v>1.4698633386659+1.3653269967692i</v>
      </c>
      <c r="AB98" t="str">
        <f t="shared" si="42"/>
        <v>13.0450882635437+3.49673579385759i</v>
      </c>
      <c r="AC98">
        <f t="shared" si="43"/>
        <v>13.505609538843128</v>
      </c>
      <c r="AD98">
        <f t="shared" si="44"/>
        <v>15.005388331951833</v>
      </c>
    </row>
    <row r="99" spans="1:30" x14ac:dyDescent="0.45">
      <c r="A99">
        <f t="shared" si="45"/>
        <v>4.8499999999999943</v>
      </c>
      <c r="B99">
        <f t="shared" si="24"/>
        <v>70794.578438412907</v>
      </c>
      <c r="C99" s="2" t="str">
        <f>COMPLEX(COS(2*PI()*B99*1/'Input-Output'!C$5),SIN(2*PI()*B99*1/'Input-Output'!C$5))</f>
        <v>-0.607795053748408+0.794093931873913i</v>
      </c>
      <c r="D99" t="str">
        <f t="shared" si="25"/>
        <v>-0.607795053748408-0.794093931873912i</v>
      </c>
      <c r="E99" t="str">
        <f t="shared" si="26"/>
        <v>-0.26117034527794+0.965292728009177i</v>
      </c>
      <c r="F99" t="str">
        <f t="shared" si="27"/>
        <v>0.925271141839798-0.379306359132659i</v>
      </c>
      <c r="G99" t="str">
        <f t="shared" si="28"/>
        <v>-0.863580101494802-0.504211670136883i</v>
      </c>
      <c r="H99" t="str">
        <f t="shared" si="29"/>
        <v>0.124488286568379+0.9922210774355i</v>
      </c>
      <c r="M99">
        <f>'Input-Output'!M$14</f>
        <v>10.000000000000002</v>
      </c>
      <c r="N99" t="str">
        <f t="shared" si="30"/>
        <v>11.0680253966292+14.4605517124326i</v>
      </c>
      <c r="O99" t="str">
        <f t="shared" si="31"/>
        <v>-2.16302371992546+7.99459473522306i</v>
      </c>
      <c r="P99" t="str">
        <f t="shared" si="32"/>
        <v>0</v>
      </c>
      <c r="Q99" t="str">
        <f t="shared" si="33"/>
        <v>0</v>
      </c>
      <c r="R99" t="str">
        <f t="shared" si="34"/>
        <v>0</v>
      </c>
      <c r="S99" t="str">
        <f t="shared" si="35"/>
        <v>18.9050016767037+22.4551464476557i</v>
      </c>
      <c r="U99">
        <v>1</v>
      </c>
      <c r="V99" t="str">
        <f t="shared" si="36"/>
        <v>0.78077932643764+1.02010064319046i</v>
      </c>
      <c r="W99" t="str">
        <f t="shared" si="37"/>
        <v>-0.0743315727024676+0.274731522504282i</v>
      </c>
      <c r="X99" t="str">
        <f t="shared" si="38"/>
        <v>0</v>
      </c>
      <c r="Y99" t="str">
        <f t="shared" si="39"/>
        <v>0</v>
      </c>
      <c r="Z99" t="str">
        <f t="shared" si="40"/>
        <v>0</v>
      </c>
      <c r="AA99" t="str">
        <f t="shared" si="41"/>
        <v>1.70644775373517+1.29483216569474i</v>
      </c>
      <c r="AB99" t="str">
        <f t="shared" si="42"/>
        <v>13.3671827540546+3.0161417141076i</v>
      </c>
      <c r="AC99">
        <f t="shared" si="43"/>
        <v>13.703236319201194</v>
      </c>
      <c r="AD99">
        <f t="shared" si="44"/>
        <v>12.715161148516547</v>
      </c>
    </row>
    <row r="100" spans="1:30" x14ac:dyDescent="0.45">
      <c r="A100">
        <f t="shared" si="45"/>
        <v>4.8799999999999946</v>
      </c>
      <c r="B100">
        <f t="shared" si="24"/>
        <v>75857.757502917535</v>
      </c>
      <c r="C100" s="2" t="str">
        <f>COMPLEX(COS(2*PI()*B100*1/'Input-Output'!C$5),SIN(2*PI()*B100*1/'Input-Output'!C$5))</f>
        <v>-0.725902337340119+0.687797787612138i</v>
      </c>
      <c r="D100" t="str">
        <f t="shared" si="25"/>
        <v>-0.725902337340119-0.687797787612138i</v>
      </c>
      <c r="E100" t="str">
        <f t="shared" si="26"/>
        <v>0.0538684067116959+0.998548043290028i</v>
      </c>
      <c r="F100" t="str">
        <f t="shared" si="27"/>
        <v>0.647695932658503-0.761898929529129i</v>
      </c>
      <c r="G100" t="str">
        <f t="shared" si="28"/>
        <v>-0.994196389516688+0.107580384234231i</v>
      </c>
      <c r="H100" t="str">
        <f t="shared" si="29"/>
        <v>0.795683033192039+0.605713224793977i</v>
      </c>
      <c r="M100">
        <f>'Input-Output'!M$14</f>
        <v>10.000000000000002</v>
      </c>
      <c r="N100" t="str">
        <f t="shared" si="30"/>
        <v>13.2187740844609+12.5248853772142i</v>
      </c>
      <c r="O100" t="str">
        <f t="shared" si="31"/>
        <v>0.446140396789651+8.27001664688585i</v>
      </c>
      <c r="P100" t="str">
        <f t="shared" si="32"/>
        <v>0</v>
      </c>
      <c r="Q100" t="str">
        <f t="shared" si="33"/>
        <v>0</v>
      </c>
      <c r="R100" t="str">
        <f t="shared" si="34"/>
        <v>0</v>
      </c>
      <c r="S100" t="str">
        <f t="shared" si="35"/>
        <v>23.6649144812506+20.7949020241001i</v>
      </c>
      <c r="U100">
        <v>1</v>
      </c>
      <c r="V100" t="str">
        <f t="shared" si="36"/>
        <v>0.932501070077046+0.88355160185196i</v>
      </c>
      <c r="W100" t="str">
        <f t="shared" si="37"/>
        <v>0.0153314626344553+0.28419630259986i</v>
      </c>
      <c r="X100" t="str">
        <f t="shared" si="38"/>
        <v>0</v>
      </c>
      <c r="Y100" t="str">
        <f t="shared" si="39"/>
        <v>0</v>
      </c>
      <c r="Z100" t="str">
        <f t="shared" si="40"/>
        <v>0</v>
      </c>
      <c r="AA100" t="str">
        <f t="shared" si="41"/>
        <v>1.9478325327115+1.16774790445182i</v>
      </c>
      <c r="AB100" t="str">
        <f t="shared" si="42"/>
        <v>13.6453602298321+2.49536914934736i</v>
      </c>
      <c r="AC100">
        <f t="shared" si="43"/>
        <v>13.871651775956536</v>
      </c>
      <c r="AD100">
        <f t="shared" si="44"/>
        <v>10.363343074418635</v>
      </c>
    </row>
    <row r="101" spans="1:30" x14ac:dyDescent="0.45">
      <c r="A101">
        <f t="shared" si="45"/>
        <v>4.9099999999999948</v>
      </c>
      <c r="B101">
        <f t="shared" si="24"/>
        <v>81283.051616408993</v>
      </c>
      <c r="C101" s="2" t="str">
        <f>COMPLEX(COS(2*PI()*B101*1/'Input-Output'!C$5),SIN(2*PI()*B101*1/'Input-Output'!C$5))</f>
        <v>-0.832046038738032+0.554706579571893i</v>
      </c>
      <c r="D101" t="str">
        <f t="shared" si="25"/>
        <v>-0.832046038738033-0.554706579571893i</v>
      </c>
      <c r="E101" t="str">
        <f t="shared" si="26"/>
        <v>0.384601221159302+0.923082824389434i</v>
      </c>
      <c r="F101" t="str">
        <f t="shared" si="27"/>
        <v>0.192034193619218-0.981388235348793i</v>
      </c>
      <c r="G101" t="str">
        <f t="shared" si="28"/>
        <v>-0.704163801365548+0.710037562982708i</v>
      </c>
      <c r="H101" t="str">
        <f t="shared" si="29"/>
        <v>0.97975920947862-0.200179647921143i</v>
      </c>
      <c r="M101">
        <f>'Input-Output'!M$14</f>
        <v>10.000000000000002</v>
      </c>
      <c r="N101" t="str">
        <f t="shared" si="30"/>
        <v>15.1516644156985+10.1012775153653i</v>
      </c>
      <c r="O101" t="str">
        <f t="shared" si="31"/>
        <v>3.18528339499858+7.64501054851875i</v>
      </c>
      <c r="P101" t="str">
        <f t="shared" si="32"/>
        <v>0</v>
      </c>
      <c r="Q101" t="str">
        <f t="shared" si="33"/>
        <v>0</v>
      </c>
      <c r="R101" t="str">
        <f t="shared" si="34"/>
        <v>0</v>
      </c>
      <c r="S101" t="str">
        <f t="shared" si="35"/>
        <v>28.3369478106971+17.7462880638841i</v>
      </c>
      <c r="U101">
        <v>1</v>
      </c>
      <c r="V101" t="str">
        <f t="shared" si="36"/>
        <v>1.06885428185782+0.71258136586934i</v>
      </c>
      <c r="W101" t="str">
        <f t="shared" si="37"/>
        <v>0.109461177920628+0.262718181110809i</v>
      </c>
      <c r="X101" t="str">
        <f t="shared" si="38"/>
        <v>0</v>
      </c>
      <c r="Y101" t="str">
        <f t="shared" si="39"/>
        <v>0</v>
      </c>
      <c r="Z101" t="str">
        <f t="shared" si="40"/>
        <v>0</v>
      </c>
      <c r="AA101" t="str">
        <f t="shared" si="41"/>
        <v>2.17831545977845+0.975299546980149i</v>
      </c>
      <c r="AB101" t="str">
        <f t="shared" si="42"/>
        <v>13.8748327603544+1.93460039929835i</v>
      </c>
      <c r="AC101">
        <f t="shared" si="43"/>
        <v>14.009056457619442</v>
      </c>
      <c r="AD101">
        <f t="shared" si="44"/>
        <v>7.9377086167217055</v>
      </c>
    </row>
    <row r="102" spans="1:30" x14ac:dyDescent="0.45">
      <c r="A102">
        <f t="shared" si="45"/>
        <v>4.9399999999999951</v>
      </c>
      <c r="B102">
        <f t="shared" si="24"/>
        <v>87096.358995607196</v>
      </c>
      <c r="C102" s="2" t="str">
        <f>COMPLEX(COS(2*PI()*B102*1/'Input-Output'!C$5),SIN(2*PI()*B102*1/'Input-Output'!C$5))</f>
        <v>-0.918952667632102+0.394367841807421i</v>
      </c>
      <c r="D102" t="str">
        <f t="shared" si="25"/>
        <v>-0.918952667632102-0.394367841807421i</v>
      </c>
      <c r="E102" t="str">
        <f t="shared" si="26"/>
        <v>0.688948010696314+0.72481076051449i</v>
      </c>
      <c r="F102" t="str">
        <f t="shared" si="27"/>
        <v>-0.347268556946312-0.937765721999065i</v>
      </c>
      <c r="G102" t="str">
        <f t="shared" si="28"/>
        <v>-0.0507012771151846+0.99871386317548i</v>
      </c>
      <c r="H102" t="str">
        <f t="shared" si="29"/>
        <v>0.440452704661019-0.897775815533475i</v>
      </c>
      <c r="M102">
        <f>'Input-Output'!M$14</f>
        <v>10.000000000000002</v>
      </c>
      <c r="N102" t="str">
        <f t="shared" si="30"/>
        <v>16.7342452047372+7.18148866434376i</v>
      </c>
      <c r="O102" t="str">
        <f t="shared" si="31"/>
        <v>5.70589623161731+6.00291302514306i</v>
      </c>
      <c r="P102" t="str">
        <f t="shared" si="32"/>
        <v>0</v>
      </c>
      <c r="Q102" t="str">
        <f t="shared" si="33"/>
        <v>0</v>
      </c>
      <c r="R102" t="str">
        <f t="shared" si="34"/>
        <v>0</v>
      </c>
      <c r="S102" t="str">
        <f t="shared" si="35"/>
        <v>32.4401414363545+13.1844016894868i</v>
      </c>
      <c r="U102">
        <v>1</v>
      </c>
      <c r="V102" t="str">
        <f t="shared" si="36"/>
        <v>1.1804953667143+0.506608693170646i</v>
      </c>
      <c r="W102" t="str">
        <f t="shared" si="37"/>
        <v>0.196081178706544+0.206288059555069i</v>
      </c>
      <c r="X102" t="str">
        <f t="shared" si="38"/>
        <v>0</v>
      </c>
      <c r="Y102" t="str">
        <f t="shared" si="39"/>
        <v>0</v>
      </c>
      <c r="Z102" t="str">
        <f t="shared" si="40"/>
        <v>0</v>
      </c>
      <c r="AA102" t="str">
        <f t="shared" si="41"/>
        <v>2.37657654542084+0.712896752725715i</v>
      </c>
      <c r="AB102" t="str">
        <f t="shared" si="42"/>
        <v>14.0498456124284+1.33314131295019i</v>
      </c>
      <c r="AC102">
        <f t="shared" si="43"/>
        <v>14.112952472582347</v>
      </c>
      <c r="AD102">
        <f t="shared" si="44"/>
        <v>5.4203700995535495</v>
      </c>
    </row>
    <row r="103" spans="1:30" x14ac:dyDescent="0.45">
      <c r="A103">
        <f t="shared" si="45"/>
        <v>4.9699999999999953</v>
      </c>
      <c r="B103">
        <f t="shared" si="24"/>
        <v>93325.430079698155</v>
      </c>
      <c r="C103" s="2" t="str">
        <f>COMPLEX(COS(2*PI()*B103*1/'Input-Output'!C$5),SIN(2*PI()*B103*1/'Input-Output'!C$5))</f>
        <v>-0.978095948599138+0.208154546753014i</v>
      </c>
      <c r="D103" t="str">
        <f t="shared" si="25"/>
        <v>-0.978095948599138-0.208154546753014i</v>
      </c>
      <c r="E103" t="str">
        <f t="shared" si="26"/>
        <v>0.913343369332094+0.407190237723226i</v>
      </c>
      <c r="F103" t="str">
        <f t="shared" si="27"/>
        <v>-0.808578949848078-0.5883876968994i</v>
      </c>
      <c r="G103" t="str">
        <f t="shared" si="28"/>
        <v>0.668392220605806+0.743809007362535i</v>
      </c>
      <c r="H103" t="str">
        <f t="shared" si="29"/>
        <v>-0.498924496251362-0.866645456366284i</v>
      </c>
      <c r="M103">
        <f>'Input-Output'!M$14</f>
        <v>10.000000000000002</v>
      </c>
      <c r="N103" t="str">
        <f t="shared" si="30"/>
        <v>17.8112518893854+3.79052082717322i</v>
      </c>
      <c r="O103" t="str">
        <f t="shared" si="31"/>
        <v>7.56434797449736+3.3723665746971i</v>
      </c>
      <c r="P103" t="str">
        <f t="shared" si="32"/>
        <v>0</v>
      </c>
      <c r="Q103" t="str">
        <f t="shared" si="33"/>
        <v>0</v>
      </c>
      <c r="R103" t="str">
        <f t="shared" si="34"/>
        <v>0</v>
      </c>
      <c r="S103" t="str">
        <f t="shared" si="35"/>
        <v>35.3755998638828+7.16288740187032i</v>
      </c>
      <c r="U103">
        <v>1</v>
      </c>
      <c r="V103" t="str">
        <f t="shared" si="36"/>
        <v>1.25647138986876+0.267397317247707i</v>
      </c>
      <c r="W103" t="str">
        <f t="shared" si="37"/>
        <v>0.259946239254598+0.115890227609297i</v>
      </c>
      <c r="X103" t="str">
        <f t="shared" si="38"/>
        <v>0</v>
      </c>
      <c r="Y103" t="str">
        <f t="shared" si="39"/>
        <v>0</v>
      </c>
      <c r="Z103" t="str">
        <f t="shared" si="40"/>
        <v>0</v>
      </c>
      <c r="AA103" t="str">
        <f t="shared" si="41"/>
        <v>2.51641762912336+0.383287544857004i</v>
      </c>
      <c r="AB103" t="str">
        <f t="shared" si="42"/>
        <v>14.1629027316662+0.689242980071487i</v>
      </c>
      <c r="AC103">
        <f t="shared" si="43"/>
        <v>14.179663947788599</v>
      </c>
      <c r="AD103">
        <f t="shared" si="44"/>
        <v>2.7861225383724988</v>
      </c>
    </row>
    <row r="104" spans="1:30" x14ac:dyDescent="0.45">
      <c r="A104">
        <f t="shared" si="45"/>
        <v>4.9999999999999956</v>
      </c>
      <c r="B104">
        <f t="shared" si="24"/>
        <v>99999.999999999127</v>
      </c>
      <c r="C104" s="2" t="str">
        <f>COMPLEX(COS(2*PI()*B104*1/'Input-Output'!C$5),SIN(2*PI()*B104*1/'Input-Output'!C$5))</f>
        <v>-1+2.76560458561947E-14i</v>
      </c>
      <c r="D104" t="str">
        <f t="shared" si="25"/>
        <v>-1-2.76560458561947E-14i</v>
      </c>
      <c r="E104" t="str">
        <f t="shared" si="26"/>
        <v>1+5.53120917123895E-14i</v>
      </c>
      <c r="F104" t="str">
        <f t="shared" si="27"/>
        <v>-1-8.20799591488841E-14i</v>
      </c>
      <c r="G104" t="str">
        <f t="shared" si="28"/>
        <v>1+1.10624183424779E-13i</v>
      </c>
      <c r="H104" t="str">
        <f t="shared" si="29"/>
        <v>-1-1.39168407700674E-13i</v>
      </c>
      <c r="M104">
        <f>'Input-Output'!M$14</f>
        <v>10.000000000000002</v>
      </c>
      <c r="N104" t="str">
        <f t="shared" si="30"/>
        <v>18.2101274572247+5.03620120004156E-13i</v>
      </c>
      <c r="O104" t="str">
        <f t="shared" si="31"/>
        <v>8.2820418130686+4.58097056330295E-13i</v>
      </c>
      <c r="P104" t="str">
        <f t="shared" si="32"/>
        <v>0</v>
      </c>
      <c r="Q104" t="str">
        <f t="shared" si="33"/>
        <v>0</v>
      </c>
      <c r="R104" t="str">
        <f t="shared" si="34"/>
        <v>0</v>
      </c>
      <c r="S104" t="str">
        <f t="shared" si="35"/>
        <v>36.4921692702933+9.61717176334451E-13i</v>
      </c>
      <c r="U104">
        <v>1</v>
      </c>
      <c r="V104" t="str">
        <f t="shared" si="36"/>
        <v>1.28460954333603+3.55272204378066E-14i</v>
      </c>
      <c r="W104" t="str">
        <f t="shared" si="37"/>
        <v>0.284609543336029+1.57423491632237E-14i</v>
      </c>
      <c r="X104" t="str">
        <f t="shared" si="38"/>
        <v>0</v>
      </c>
      <c r="Y104" t="str">
        <f t="shared" si="39"/>
        <v>0</v>
      </c>
      <c r="Z104" t="str">
        <f t="shared" si="40"/>
        <v>0</v>
      </c>
      <c r="AA104" t="str">
        <f t="shared" si="41"/>
        <v>2.56921908667206+5.12695696010303E-14i</v>
      </c>
      <c r="AB104" t="str">
        <f t="shared" si="42"/>
        <v>14.2036035227973+9.0885412671995E-14i</v>
      </c>
      <c r="AC104">
        <f t="shared" si="43"/>
        <v>14.2036035227973</v>
      </c>
      <c r="AD104">
        <f t="shared" si="44"/>
        <v>3.6662179122728516E-13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07"/>
  <sheetViews>
    <sheetView workbookViewId="0">
      <selection activeCell="D4" sqref="D4"/>
    </sheetView>
  </sheetViews>
  <sheetFormatPr defaultRowHeight="14.25" x14ac:dyDescent="0.45"/>
  <cols>
    <col min="3" max="3" width="9.1328125" customWidth="1"/>
    <col min="7" max="7" width="12" bestFit="1" customWidth="1"/>
    <col min="15" max="15" width="10.59765625" customWidth="1"/>
  </cols>
  <sheetData>
    <row r="2" spans="2:22" ht="15" x14ac:dyDescent="0.25">
      <c r="B2" s="6"/>
      <c r="C2" s="6"/>
      <c r="D2" s="6"/>
      <c r="E2" s="4"/>
      <c r="F2" s="3" t="s">
        <v>69</v>
      </c>
      <c r="J2" s="6"/>
      <c r="K2" s="6"/>
      <c r="L2" s="6"/>
      <c r="M2" s="6"/>
      <c r="N2" s="6"/>
      <c r="O2" s="6"/>
    </row>
    <row r="3" spans="2:22" ht="15" x14ac:dyDescent="0.25">
      <c r="B3" s="7"/>
      <c r="C3" s="7"/>
      <c r="D3" s="7"/>
      <c r="J3" s="6"/>
      <c r="K3" s="6"/>
      <c r="L3" s="6"/>
      <c r="M3" s="6"/>
      <c r="N3" s="6"/>
      <c r="O3" s="6"/>
    </row>
    <row r="4" spans="2:22" ht="15" x14ac:dyDescent="0.25">
      <c r="J4" s="6"/>
      <c r="K4" s="6"/>
      <c r="L4" s="6"/>
      <c r="M4" s="6"/>
      <c r="N4" s="6"/>
      <c r="O4" s="6"/>
    </row>
    <row r="5" spans="2:22" ht="15" x14ac:dyDescent="0.25">
      <c r="J5" s="6"/>
      <c r="K5" s="6"/>
      <c r="L5" s="6"/>
      <c r="M5" s="6"/>
      <c r="N5" s="6"/>
      <c r="O5" s="6"/>
      <c r="R5" s="3"/>
      <c r="S5" s="3"/>
      <c r="T5" s="3"/>
      <c r="U5" s="3"/>
      <c r="V5" s="3"/>
    </row>
    <row r="6" spans="2:22" ht="15" x14ac:dyDescent="0.25">
      <c r="B6" t="str">
        <f>'Comp Graph Math'!B3</f>
        <v>Fr</v>
      </c>
      <c r="C6" t="s">
        <v>70</v>
      </c>
      <c r="D6" t="s">
        <v>48</v>
      </c>
      <c r="E6" t="s">
        <v>71</v>
      </c>
      <c r="F6" t="s">
        <v>49</v>
      </c>
      <c r="G6" t="s">
        <v>39</v>
      </c>
      <c r="J6" s="6"/>
      <c r="K6" s="6"/>
      <c r="L6" s="6"/>
      <c r="M6" s="6"/>
      <c r="N6" s="6"/>
      <c r="O6" s="6"/>
    </row>
    <row r="7" spans="2:22" ht="15" x14ac:dyDescent="0.25">
      <c r="B7">
        <f>'Comp Graph Math'!B4</f>
        <v>100</v>
      </c>
      <c r="C7" s="2" t="str">
        <f>'Comp Graph Math'!AB4</f>
        <v>2.31126710437267-31.9644108952835i</v>
      </c>
      <c r="D7" t="str">
        <f>'VM Plant'!I7</f>
        <v>1.41469739058838-0.00444639918506297i</v>
      </c>
      <c r="E7" t="str">
        <f t="shared" ref="E7:E38" si="0">IMPRODUCT(C7,D7,-1)</f>
        <v>-3.12761701095297+45.2302455014217i</v>
      </c>
      <c r="F7">
        <f>IMABS(E7)</f>
        <v>45.33825202062912</v>
      </c>
      <c r="G7">
        <f>IMARGUMENT(E7)*180/PI()</f>
        <v>93.955637477034301</v>
      </c>
      <c r="J7" s="6"/>
      <c r="K7" s="6"/>
      <c r="L7" s="6"/>
      <c r="M7" s="6"/>
      <c r="N7" s="6"/>
      <c r="O7" s="6"/>
    </row>
    <row r="8" spans="2:22" ht="15" x14ac:dyDescent="0.25">
      <c r="B8">
        <f>'Comp Graph Math'!B5</f>
        <v>107.15193052376065</v>
      </c>
      <c r="C8" s="2" t="str">
        <f>'Comp Graph Math'!AB5</f>
        <v>2.31128112187338-29.8262823723014i</v>
      </c>
      <c r="D8" t="str">
        <f>'VM Plant'!I8</f>
        <v>1.41477979591825-0.00476499715526721i</v>
      </c>
      <c r="E8" t="str">
        <f t="shared" si="0"/>
        <v>-3.12783168325751+42.2086349356554i</v>
      </c>
      <c r="F8">
        <f t="shared" ref="F8:F71" si="1">IMABS(E8)</f>
        <v>42.324368798249303</v>
      </c>
      <c r="G8">
        <f t="shared" ref="G8:G71" si="2">IMARGUMENT(E8)*180/PI()</f>
        <v>94.238104117842553</v>
      </c>
      <c r="J8" s="6"/>
      <c r="K8" s="6"/>
      <c r="L8" s="6"/>
      <c r="M8" s="6"/>
      <c r="N8" s="6"/>
      <c r="O8" s="6"/>
    </row>
    <row r="9" spans="2:22" ht="15" x14ac:dyDescent="0.25">
      <c r="B9">
        <f>'Comp Graph Math'!B6</f>
        <v>114.81536214968826</v>
      </c>
      <c r="C9" s="2" t="str">
        <f>'Comp Graph Math'!AB6</f>
        <v>2.31129721614549-27.8305327820699i</v>
      </c>
      <c r="D9" t="str">
        <f>'VM Plant'!I9</f>
        <v>1.41487442116966-0.00510651808464377i</v>
      </c>
      <c r="E9" t="str">
        <f t="shared" si="0"/>
        <v>-3.12807819188799+39.3885116419076i</v>
      </c>
      <c r="F9">
        <f t="shared" si="1"/>
        <v>39.512526147277093</v>
      </c>
      <c r="G9">
        <f t="shared" si="2"/>
        <v>94.540671990485478</v>
      </c>
      <c r="J9" s="6"/>
      <c r="K9" s="6"/>
      <c r="L9" s="6"/>
      <c r="M9" s="6"/>
      <c r="N9" s="6"/>
      <c r="O9" s="6"/>
    </row>
    <row r="10" spans="2:22" ht="15" x14ac:dyDescent="0.25">
      <c r="B10">
        <f>'Comp Graph Math'!B7</f>
        <v>123.026877081238</v>
      </c>
      <c r="C10" s="2" t="str">
        <f>'Comp Graph Math'!AB7</f>
        <v>2.31131569489576-25.9676352049536i</v>
      </c>
      <c r="D10" t="str">
        <f>'VM Plant'!I10</f>
        <v>1.41498308035883-0.00547263302358067i</v>
      </c>
      <c r="E10" t="str">
        <f t="shared" si="0"/>
        <v>-3.12836126367839+36.7564134345394i</v>
      </c>
      <c r="F10">
        <f t="shared" si="1"/>
        <v>36.889301603132466</v>
      </c>
      <c r="G10">
        <f t="shared" si="2"/>
        <v>94.864755652386307</v>
      </c>
      <c r="J10" s="6"/>
      <c r="K10" s="6"/>
      <c r="L10" s="6"/>
      <c r="M10" s="6"/>
      <c r="N10" s="6"/>
      <c r="O10" s="6"/>
    </row>
    <row r="11" spans="2:22" ht="15" x14ac:dyDescent="0.25">
      <c r="B11">
        <f>'Comp Graph Math'!B8</f>
        <v>131.8256738556405</v>
      </c>
      <c r="C11" s="2" t="str">
        <f>'Comp Graph Math'!AB8</f>
        <v>2.31133691115628-24.2286969050628i</v>
      </c>
      <c r="D11" t="str">
        <f>'VM Plant'!I11</f>
        <v>1.41510785739927-0.00586513983865307i</v>
      </c>
      <c r="E11" t="str">
        <f t="shared" si="0"/>
        <v>-3.12868632861768+34.2997756790979i</v>
      </c>
      <c r="F11">
        <f t="shared" si="1"/>
        <v>34.44217312800275</v>
      </c>
      <c r="G11">
        <f t="shared" si="2"/>
        <v>95.211865554738765</v>
      </c>
      <c r="J11" s="6"/>
      <c r="K11" s="6"/>
      <c r="L11" s="6"/>
      <c r="M11" s="6"/>
      <c r="N11" s="6"/>
      <c r="O11" s="6"/>
    </row>
    <row r="12" spans="2:22" ht="15" x14ac:dyDescent="0.25">
      <c r="B12">
        <f>'Comp Graph Math'!B9</f>
        <v>141.25375446227517</v>
      </c>
      <c r="C12" s="2" t="str">
        <f>'Comp Graph Math'!AB9</f>
        <v>2.31136127070571-22.6054168799227i</v>
      </c>
      <c r="D12" t="str">
        <f>'VM Plant'!I12</f>
        <v>1.41525114645274-0.00628597397401999i</v>
      </c>
      <c r="E12" t="str">
        <f t="shared" si="0"/>
        <v>-3.12905962605365+32.0068713121449i</v>
      </c>
      <c r="F12">
        <f t="shared" si="1"/>
        <v>32.159459344578593</v>
      </c>
      <c r="G12">
        <f t="shared" si="2"/>
        <v>95.583613703547854</v>
      </c>
      <c r="J12" s="6"/>
      <c r="K12" s="6"/>
      <c r="L12" s="6"/>
      <c r="M12" s="6"/>
      <c r="N12" s="6"/>
      <c r="O12" s="6"/>
    </row>
    <row r="13" spans="2:22" ht="15" x14ac:dyDescent="0.25">
      <c r="B13">
        <f>'Comp Graph Math'!B10</f>
        <v>151.35612484362048</v>
      </c>
      <c r="C13" s="2" t="str">
        <f>'Comp Graph Math'!AB10</f>
        <v>2.31138923906541-21.0900462350643i</v>
      </c>
      <c r="D13" t="str">
        <f>'VM Plant'!I13</f>
        <v>1.41541569837521-0.00673722037602515i</v>
      </c>
      <c r="E13" t="str">
        <f t="shared" si="0"/>
        <v>-3.12948832480252+29.8667548592474i</v>
      </c>
      <c r="F13">
        <f t="shared" si="1"/>
        <v>30.030263785012835</v>
      </c>
      <c r="G13">
        <f t="shared" si="2"/>
        <v>95.981719452589189</v>
      </c>
      <c r="J13" s="6"/>
      <c r="K13" s="6"/>
      <c r="L13" s="6"/>
      <c r="M13" s="6"/>
      <c r="N13" s="6"/>
      <c r="O13" s="6"/>
    </row>
    <row r="14" spans="2:22" x14ac:dyDescent="0.45">
      <c r="B14">
        <f>'Comp Graph Math'!B11</f>
        <v>162.18100973589259</v>
      </c>
      <c r="C14" s="2" t="str">
        <f>'Comp Graph Math'!AB11</f>
        <v>2.31142135087421-19.6753511939771i</v>
      </c>
      <c r="D14" t="str">
        <f>'VM Plant'!I14</f>
        <v>1.41560467419733-0.00722112675648659i</v>
      </c>
      <c r="E14" t="str">
        <f t="shared" si="0"/>
        <v>-3.12998066338694+27.8692101832303i</v>
      </c>
      <c r="F14">
        <f t="shared" si="1"/>
        <v>28.044422889234923</v>
      </c>
      <c r="G14">
        <f t="shared" si="2"/>
        <v>96.408015384456064</v>
      </c>
      <c r="J14" s="6"/>
      <c r="K14" s="6"/>
      <c r="L14" s="6"/>
      <c r="M14" s="6"/>
      <c r="N14" s="6"/>
      <c r="O14" s="6"/>
    </row>
    <row r="15" spans="2:22" x14ac:dyDescent="0.45">
      <c r="B15">
        <f>'Comp Graph Math'!B12</f>
        <v>173.78008287493708</v>
      </c>
      <c r="C15" s="2" t="str">
        <f>'Comp Graph Math'!AB12</f>
        <v>2.31145822006544-18.3545785671974i</v>
      </c>
      <c r="D15" t="str">
        <f>'VM Plant'!I15</f>
        <v>1.41582170673149-0.00774011840466209i</v>
      </c>
      <c r="E15" t="str">
        <f t="shared" si="0"/>
        <v>-3.1305461107938+26.0047017136574i</v>
      </c>
      <c r="F15">
        <f t="shared" si="1"/>
        <v>26.192457505322068</v>
      </c>
      <c r="G15">
        <f t="shared" si="2"/>
        <v>96.864453209740205</v>
      </c>
      <c r="J15" s="6"/>
      <c r="K15" s="6"/>
      <c r="L15" s="6"/>
      <c r="M15" s="6"/>
      <c r="N15" s="6"/>
      <c r="O15" s="6"/>
    </row>
    <row r="16" spans="2:22" x14ac:dyDescent="0.45">
      <c r="B16">
        <f>'Comp Graph Math'!B13</f>
        <v>186.208713666286</v>
      </c>
      <c r="C16" s="2" t="str">
        <f>'Comp Graph Math'!AB13</f>
        <v>2.31150055128254-17.1214235155478i</v>
      </c>
      <c r="D16" t="str">
        <f>'VM Plant'!I16</f>
        <v>1.4160709715741-0.0082968148001838i</v>
      </c>
      <c r="E16" t="str">
        <f t="shared" si="0"/>
        <v>-3.13119555142472+24.2643289243779i</v>
      </c>
      <c r="F16">
        <f t="shared" si="1"/>
        <v>24.465527661010377</v>
      </c>
      <c r="G16">
        <f t="shared" si="2"/>
        <v>97.353109598593349</v>
      </c>
      <c r="J16" s="6"/>
      <c r="K16" s="6"/>
      <c r="L16" s="6"/>
      <c r="M16" s="6"/>
      <c r="N16" s="6"/>
      <c r="O16" s="6"/>
    </row>
    <row r="17" spans="2:15" x14ac:dyDescent="0.45">
      <c r="B17">
        <f>'Comp Graph Math'!B14</f>
        <v>199.52623149688711</v>
      </c>
      <c r="C17" s="2" t="str">
        <f>'Comp Graph Math'!AB14</f>
        <v>2.31154915373849-15.969999453744i</v>
      </c>
      <c r="D17" t="str">
        <f>'VM Plant'!I17</f>
        <v>1.41635726898122-0.00889404833128701i</v>
      </c>
      <c r="E17" t="str">
        <f t="shared" si="0"/>
        <v>-3.13194149951267+22.6397838418299i</v>
      </c>
      <c r="F17">
        <f t="shared" si="1"/>
        <v>22.855390391790554</v>
      </c>
      <c r="G17">
        <f t="shared" si="2"/>
        <v>97.876191837491291</v>
      </c>
      <c r="J17" s="6"/>
      <c r="K17" s="6"/>
      <c r="L17" s="6"/>
      <c r="M17" s="6"/>
      <c r="N17" s="6"/>
      <c r="O17" s="6"/>
    </row>
    <row r="18" spans="2:15" x14ac:dyDescent="0.45">
      <c r="B18">
        <f>'Comp Graph Math'!B15</f>
        <v>213.79620895022225</v>
      </c>
      <c r="C18" s="2" t="str">
        <f>'Comp Graph Math'!AB15</f>
        <v>2.31160495642693-14.8948099505228i</v>
      </c>
      <c r="D18" t="str">
        <f>'VM Plant'!I18</f>
        <v>1.41668611834184-0.00953488548681697i</v>
      </c>
      <c r="E18" t="str">
        <f t="shared" si="0"/>
        <v>-3.13279834563409+21.1233113807959i</v>
      </c>
      <c r="F18">
        <f t="shared" si="1"/>
        <v>21.354360425085769</v>
      </c>
      <c r="G18">
        <f t="shared" si="2"/>
        <v>98.436043167870892</v>
      </c>
      <c r="J18" s="6"/>
      <c r="K18" s="6"/>
      <c r="L18" s="6"/>
      <c r="M18" s="6"/>
      <c r="N18" s="6"/>
      <c r="O18" s="6"/>
    </row>
    <row r="19" spans="2:15" x14ac:dyDescent="0.45">
      <c r="B19">
        <f>'Comp Graph Math'!B16</f>
        <v>229.08676527677622</v>
      </c>
      <c r="C19" s="2" t="str">
        <f>'Comp Graph Math'!AB16</f>
        <v>2.31166902601157-13.8907224915917i</v>
      </c>
      <c r="D19" t="str">
        <f>'VM Plant'!I19</f>
        <v>1.41706386726603-0.0102226509698426i</v>
      </c>
      <c r="E19" t="str">
        <f t="shared" si="0"/>
        <v>-3.13378264208857+19.7076723186649i</v>
      </c>
      <c r="F19">
        <f t="shared" si="1"/>
        <v>19.955273535276994</v>
      </c>
      <c r="G19">
        <f t="shared" si="2"/>
        <v>99.035147634852791</v>
      </c>
      <c r="J19" s="6"/>
      <c r="K19" s="6"/>
      <c r="L19" s="6"/>
      <c r="M19" s="6"/>
      <c r="N19" s="6"/>
      <c r="O19" s="6"/>
    </row>
    <row r="20" spans="2:15" x14ac:dyDescent="0.45">
      <c r="B20">
        <f>'Comp Graph Math'!B17</f>
        <v>245.4708915685018</v>
      </c>
      <c r="C20" s="2" t="str">
        <f>'Comp Graph Math'!AB17</f>
        <v>2.31174258701923-12.9529439796092i</v>
      </c>
      <c r="D20" t="str">
        <f>'VM Plant'!I20</f>
        <v>1.41749781765187-0.0109609552790993i</v>
      </c>
      <c r="E20" t="str">
        <f t="shared" si="0"/>
        <v>-3.13491343237947+18.3861087303761i</v>
      </c>
      <c r="F20">
        <f t="shared" si="1"/>
        <v>18.651452395824982</v>
      </c>
      <c r="G20">
        <f t="shared" si="2"/>
        <v>99.676134227196897</v>
      </c>
      <c r="J20" s="6"/>
      <c r="K20" s="6"/>
      <c r="L20" s="6"/>
      <c r="M20" s="6"/>
      <c r="N20" s="6"/>
      <c r="O20" s="6"/>
    </row>
    <row r="21" spans="2:15" x14ac:dyDescent="0.45">
      <c r="B21">
        <f>'Comp Graph Math'!B18</f>
        <v>263.0267991895368</v>
      </c>
      <c r="C21" s="2" t="str">
        <f>'Comp Graph Math'!AB18</f>
        <v>2.31182704549121-12.0769978548005i</v>
      </c>
      <c r="D21" t="str">
        <f>'VM Plant'!I21</f>
        <v>1.41799637151036-0.0117537264268839i</v>
      </c>
      <c r="E21" t="str">
        <f t="shared" si="0"/>
        <v>-3.13621263322266+17.1523117194845i</v>
      </c>
      <c r="F21">
        <f t="shared" si="1"/>
        <v>17.436674769093759</v>
      </c>
      <c r="G21">
        <f t="shared" si="2"/>
        <v>100.36178004460378</v>
      </c>
      <c r="J21" s="6"/>
      <c r="K21" s="6"/>
      <c r="L21" s="6"/>
      <c r="M21" s="6"/>
      <c r="N21" s="6"/>
      <c r="O21" s="6"/>
    </row>
    <row r="22" spans="2:15" x14ac:dyDescent="0.45">
      <c r="B22">
        <f>'Comp Graph Math'!B19</f>
        <v>281.83829312644355</v>
      </c>
      <c r="C22" s="2" t="str">
        <f>'Comp Graph Math'!AB19</f>
        <v>2.31192401560464-11.2587027267013i</v>
      </c>
      <c r="D22" t="str">
        <f>'VM Plant'!I22</f>
        <v>1.4185691998249-0.0126052466147578i</v>
      </c>
      <c r="E22" t="str">
        <f t="shared" si="0"/>
        <v>-3.13770547643993+16.0003912904544i</v>
      </c>
      <c r="F22">
        <f t="shared" si="1"/>
        <v>16.305143884815312</v>
      </c>
      <c r="G22">
        <f t="shared" si="2"/>
        <v>101.09501216397017</v>
      </c>
      <c r="J22" s="6"/>
      <c r="K22" s="6"/>
      <c r="L22" s="6"/>
      <c r="M22" s="6"/>
      <c r="N22" s="6"/>
      <c r="O22" s="6"/>
    </row>
    <row r="23" spans="2:15" x14ac:dyDescent="0.45">
      <c r="B23">
        <f>'Comp Graph Math'!B20</f>
        <v>301.99517204019958</v>
      </c>
      <c r="C23" s="2" t="str">
        <f>'Comp Graph Math'!AB20</f>
        <v>2.31203535065661-10.4941524151564i</v>
      </c>
      <c r="D23" t="str">
        <f>'VM Plant'!I23</f>
        <v>1.41922743832116-0.0135201948796515i</v>
      </c>
      <c r="E23" t="str">
        <f t="shared" si="0"/>
        <v>-3.13942102227067+14.9248482180238i</v>
      </c>
      <c r="F23">
        <f t="shared" si="1"/>
        <v>15.251460870556736</v>
      </c>
      <c r="G23">
        <f t="shared" si="2"/>
        <v>101.8789078155372</v>
      </c>
    </row>
    <row r="24" spans="2:15" x14ac:dyDescent="0.45">
      <c r="B24">
        <f>'Comp Graph Math'!B21</f>
        <v>323.59365692962598</v>
      </c>
      <c r="C24" s="2" t="str">
        <f>'Comp Graph Math'!AB21</f>
        <v>2.31216317836409-9.77969730543837i</v>
      </c>
      <c r="D24" t="str">
        <f>'VM Plant'!I24</f>
        <v>1.41998391474932-0.0145036969632721i</v>
      </c>
      <c r="E24" t="str">
        <f t="shared" si="0"/>
        <v>-3.14139275544206+13.9205477789084i</v>
      </c>
      <c r="F24">
        <f t="shared" si="1"/>
        <v>14.270599108265056</v>
      </c>
      <c r="G24">
        <f t="shared" si="2"/>
        <v>102.71669239599791</v>
      </c>
    </row>
    <row r="25" spans="2:15" x14ac:dyDescent="0.45">
      <c r="B25">
        <f>'Comp Graph Math'!B22</f>
        <v>346.7368504525291</v>
      </c>
      <c r="C25" s="2" t="str">
        <f>'Comp Graph Math'!AB22</f>
        <v>2.31230994151402-9.11192692849772i</v>
      </c>
      <c r="D25" t="str">
        <f>'VM Plant'!I25</f>
        <v>1.42085341316442-0.0155613839608728i</v>
      </c>
      <c r="E25" t="str">
        <f t="shared" si="0"/>
        <v>-3.14365927913645+12.9826952196972i</v>
      </c>
      <c r="F25">
        <f t="shared" si="1"/>
        <v>13.357880401876985</v>
      </c>
      <c r="G25">
        <f t="shared" si="2"/>
        <v>103.61173476247801</v>
      </c>
    </row>
    <row r="26" spans="2:15" x14ac:dyDescent="0.45">
      <c r="B26">
        <f>'Comp Graph Math'!B23</f>
        <v>371.53522909716969</v>
      </c>
      <c r="C26" s="2" t="str">
        <f>'Comp Graph Math'!AB23</f>
        <v>2.31247844460923-8.48765368312851i</v>
      </c>
      <c r="D26" t="str">
        <f>'VM Plant'!I26</f>
        <v>1.42185298177313-0.0166994616894942i</v>
      </c>
      <c r="E26" t="str">
        <f t="shared" si="0"/>
        <v>-3.14626512423862+12.1068128428075i</v>
      </c>
      <c r="F26">
        <f t="shared" si="1"/>
        <v>12.508952851568706</v>
      </c>
      <c r="G26">
        <f t="shared" si="2"/>
        <v>104.56753915259215</v>
      </c>
    </row>
    <row r="27" spans="2:15" x14ac:dyDescent="0.45">
      <c r="B27">
        <f>'Comp Graph Math'!B24</f>
        <v>398.10717055349375</v>
      </c>
      <c r="C27" s="2" t="str">
        <f>'Comp Graph Math'!AB24</f>
        <v>2.3126719073731-7.90389762282221i</v>
      </c>
      <c r="D27" t="str">
        <f>'VM Plant'!I27</f>
        <v>1.42300229224982-0.0179247932045622i</v>
      </c>
      <c r="E27" t="str">
        <f t="shared" si="0"/>
        <v>-3.14926169501457+11.2887186006736i</v>
      </c>
      <c r="F27">
        <f t="shared" si="1"/>
        <v>11.719770341985383</v>
      </c>
      <c r="G27">
        <f t="shared" si="2"/>
        <v>105.58773297081703</v>
      </c>
    </row>
    <row r="28" spans="2:15" x14ac:dyDescent="0.45">
      <c r="B28">
        <f>'Comp Graph Math'!B25</f>
        <v>426.57951880158873</v>
      </c>
      <c r="C28" s="2" t="str">
        <f>'Comp Graph Math'!AB25</f>
        <v>2.31289402619477-7.35787223436541i</v>
      </c>
      <c r="D28" t="str">
        <f>'VM Plant'!I28</f>
        <v>1.42432406007854-0.0192449975188768i</v>
      </c>
      <c r="E28" t="str">
        <f t="shared" si="0"/>
        <v>-3.15270837702656+10.524506094186i</v>
      </c>
      <c r="F28">
        <f t="shared" si="1"/>
        <v>10.986573562177233</v>
      </c>
      <c r="G28">
        <f t="shared" si="2"/>
        <v>106.67604957372433</v>
      </c>
    </row>
    <row r="29" spans="2:15" x14ac:dyDescent="0.45">
      <c r="B29">
        <f>'Comp Graph Math'!B26</f>
        <v>457.08818961487071</v>
      </c>
      <c r="C29" s="2" t="str">
        <f>'Comp Graph Math'!AB26</f>
        <v>2.31314904461047-6.84697114083976i</v>
      </c>
      <c r="D29" t="str">
        <f>'VM Plant'!I29</f>
        <v>1.42584453754374-0.0206685683819492i</v>
      </c>
      <c r="E29" t="str">
        <f t="shared" si="0"/>
        <v>-3.15667383854868+9.81052587909218i</v>
      </c>
      <c r="F29">
        <f t="shared" si="1"/>
        <v>10.305872488407521</v>
      </c>
      <c r="G29">
        <f t="shared" si="2"/>
        <v>107.83630507518109</v>
      </c>
    </row>
    <row r="30" spans="2:15" x14ac:dyDescent="0.45">
      <c r="B30">
        <f>'Comp Graph Math'!B27</f>
        <v>489.77881936844142</v>
      </c>
      <c r="C30" s="2" t="str">
        <f>'Comp Graph Math'!AB27</f>
        <v>2.31344183422269-6.36875566554116i</v>
      </c>
      <c r="D30" t="str">
        <f>'VM Plant'!I30</f>
        <v>1.42759409358918-0.0222050180175618i</v>
      </c>
      <c r="E30" t="str">
        <f t="shared" si="0"/>
        <v>-3.16123756409564+9.14336798925068i</v>
      </c>
      <c r="F30">
        <f t="shared" si="1"/>
        <v>9.6744302738457595</v>
      </c>
      <c r="G30">
        <f t="shared" si="2"/>
        <v>109.07236809195656</v>
      </c>
    </row>
    <row r="31" spans="2:15" x14ac:dyDescent="0.45">
      <c r="B31">
        <f>'Comp Graph Math'!B28</f>
        <v>524.80746024976736</v>
      </c>
      <c r="C31" s="2" t="str">
        <f>'Comp Graph Math'!AB28</f>
        <v>2.31377798757006-5.92094319769091i</v>
      </c>
      <c r="D31" t="str">
        <f>'VM Plant'!I31</f>
        <v>1.42960789805311-0.0238650520712433i</v>
      </c>
      <c r="E31" t="str">
        <f t="shared" si="0"/>
        <v>-3.16649166764782+8.51984559149742i</v>
      </c>
      <c r="F31">
        <f t="shared" si="1"/>
        <v>9.0892485049227858</v>
      </c>
      <c r="G31">
        <f t="shared" si="2"/>
        <v>110.38812126409547</v>
      </c>
    </row>
    <row r="32" spans="2:15" x14ac:dyDescent="0.45">
      <c r="B32">
        <f>'Comp Graph Math'!B29</f>
        <v>562.34132519034324</v>
      </c>
      <c r="C32" s="2" t="str">
        <f>'Comp Graph Math'!AB29</f>
        <v>2.31416392466449-5.50139630492859i</v>
      </c>
      <c r="D32" t="str">
        <f>'VM Plant'!I32</f>
        <v>1.43192673198331-0.0256607837940545i</v>
      </c>
      <c r="E32" t="str">
        <f t="shared" si="0"/>
        <v>-3.17254304477231+7.93697969239627i</v>
      </c>
      <c r="F32">
        <f t="shared" si="1"/>
        <v>8.5475538026059805</v>
      </c>
      <c r="G32">
        <f t="shared" si="2"/>
        <v>111.78741332800038</v>
      </c>
    </row>
    <row r="33" spans="2:7" x14ac:dyDescent="0.45">
      <c r="B33">
        <f>'Comp Graph Math'!B30</f>
        <v>602.55958607435082</v>
      </c>
      <c r="C33" s="2" t="str">
        <f>'Comp Graph Math'!AB30</f>
        <v>2.31460701522994-5.10811254060576i</v>
      </c>
      <c r="D33" t="str">
        <f>'VM Plant'!I33</f>
        <v>1.43459795113053-0.0276059978330185i</v>
      </c>
      <c r="E33" t="str">
        <f t="shared" si="0"/>
        <v>-3.17951593799445+7.39198482114392i</v>
      </c>
      <c r="F33">
        <f t="shared" si="1"/>
        <v>8.0467857679935051</v>
      </c>
      <c r="G33">
        <f t="shared" si="2"/>
        <v>113.27400051325759</v>
      </c>
    </row>
    <row r="34" spans="2:7" x14ac:dyDescent="0.45">
      <c r="B34">
        <f>'Comp Graph Math'!B31</f>
        <v>645.65422903464798</v>
      </c>
      <c r="C34" s="2" t="str">
        <f>'Comp Graph Math'!AB31</f>
        <v>2.31511571896014-4.73921489812032i</v>
      </c>
      <c r="D34" t="str">
        <f>'VM Plant'!I34</f>
        <v>1.43767663671065-0.0297164771194007i</v>
      </c>
      <c r="E34" t="str">
        <f t="shared" si="0"/>
        <v>-3.18755500934666+6.88225561866987i</v>
      </c>
      <c r="F34">
        <f t="shared" si="1"/>
        <v>7.5845862997479285</v>
      </c>
      <c r="G34">
        <f t="shared" si="2"/>
        <v>114.8514760880888</v>
      </c>
    </row>
    <row r="35" spans="2:7" x14ac:dyDescent="0.45">
      <c r="B35">
        <f>'Comp Graph Math'!B32</f>
        <v>691.83097091892819</v>
      </c>
      <c r="C35" s="2" t="str">
        <f>'Comp Graph Math'!AB32</f>
        <v>2.31569974640896-4.39294286687449i</v>
      </c>
      <c r="D35" t="str">
        <f>'VM Plant'!I35</f>
        <v>1.44122697666416-0.0320104105376888i</v>
      </c>
      <c r="E35" t="str">
        <f t="shared" si="0"/>
        <v>-3.19682903974168+6.40535426624848i</v>
      </c>
      <c r="F35">
        <f t="shared" si="1"/>
        <v>7.1587903437300993</v>
      </c>
      <c r="G35">
        <f t="shared" si="2"/>
        <v>116.52318702303454</v>
      </c>
    </row>
    <row r="36" spans="2:7" x14ac:dyDescent="0.45">
      <c r="B36">
        <f>'Comp Graph Math'!B33</f>
        <v>741.31024130090839</v>
      </c>
      <c r="C36" s="2" t="str">
        <f>'Comp Graph Math'!AB33</f>
        <v>2.31637024351575-4.06764404820659i</v>
      </c>
      <c r="D36" t="str">
        <f>'VM Plant'!I36</f>
        <v>1.44532393268784-0.0345089047408708i</v>
      </c>
      <c r="E36" t="str">
        <f t="shared" si="0"/>
        <v>-3.20753540893994+5.95899869260631i</v>
      </c>
      <c r="F36">
        <f t="shared" si="1"/>
        <v>6.7674181796374331</v>
      </c>
      <c r="G36">
        <f t="shared" si="2"/>
        <v>118.29213698736373</v>
      </c>
    </row>
    <row r="37" spans="2:7" x14ac:dyDescent="0.45">
      <c r="B37">
        <f>'Comp Graph Math'!B34</f>
        <v>794.32823472427151</v>
      </c>
      <c r="C37" s="2" t="str">
        <f>'Comp Graph Math'!AB34</f>
        <v>2.31714000321553-3.76176629184908i</v>
      </c>
      <c r="D37" t="str">
        <f>'VM Plant'!I37</f>
        <v>1.45005526433669-0.0372366312596091i</v>
      </c>
      <c r="E37" t="str">
        <f t="shared" si="0"/>
        <v>-3.2199055555734+5.54105150257669i</v>
      </c>
      <c r="F37">
        <f t="shared" si="1"/>
        <v>6.4086694048780393</v>
      </c>
      <c r="G37">
        <f t="shared" si="2"/>
        <v>120.16087526238724</v>
      </c>
    </row>
    <row r="38" spans="2:7" x14ac:dyDescent="0.45">
      <c r="B38">
        <f>'Comp Graph Math'!B35</f>
        <v>851.13803820236546</v>
      </c>
      <c r="C38" s="2" t="str">
        <f>'Comp Graph Math'!AB35</f>
        <v>2.31802370809582-3.47385031658489i</v>
      </c>
      <c r="D38" t="str">
        <f>'VM Plant'!I38</f>
        <v>1.45552400300885-0.0402226508250028i</v>
      </c>
      <c r="E38" t="str">
        <f t="shared" si="0"/>
        <v>-3.23421167837473+5.14950957686402i</v>
      </c>
      <c r="F38">
        <f t="shared" si="1"/>
        <v>6.080918850202635</v>
      </c>
      <c r="G38">
        <f t="shared" si="2"/>
        <v>122.13137164292418</v>
      </c>
    </row>
    <row r="39" spans="2:7" x14ac:dyDescent="0.45">
      <c r="B39">
        <f>'Comp Graph Math'!B36</f>
        <v>912.01083935589691</v>
      </c>
      <c r="C39" s="2" t="str">
        <f>'Comp Graph Math'!AB36</f>
        <v>2.31903820853334-3.20252278110602i</v>
      </c>
      <c r="D39" t="str">
        <f>'VM Plant'!I39</f>
        <v>1.4618514978009-0.0435014719087533i</v>
      </c>
      <c r="E39" t="str">
        <f t="shared" ref="E39:E70" si="3">IMPRODUCT(C39,D39,-1)</f>
        <v>-3.25077502380255+4.78249429978518i</v>
      </c>
      <c r="F39">
        <f t="shared" si="1"/>
        <v>5.7827147589048691</v>
      </c>
      <c r="G39">
        <f t="shared" si="2"/>
        <v>124.20487799034808</v>
      </c>
    </row>
    <row r="40" spans="2:7" x14ac:dyDescent="0.45">
      <c r="B40">
        <f>'Comp Graph Math'!B37</f>
        <v>977.2372209557966</v>
      </c>
      <c r="C40" s="2" t="str">
        <f>'Comp Graph Math'!AB37</f>
        <v>2.32020284149951-2.9464897735689i</v>
      </c>
      <c r="D40" t="str">
        <f>'VM Plant'!I40</f>
        <v>1.46918119519716-0.0471144218695774i</v>
      </c>
      <c r="E40" t="str">
        <f t="shared" si="3"/>
        <v>-3.26997622154778+4.43824238266557i</v>
      </c>
      <c r="F40">
        <f t="shared" si="1"/>
        <v>5.512779692385398</v>
      </c>
      <c r="G40">
        <f t="shared" si="2"/>
        <v>126.38177774850193</v>
      </c>
    </row>
    <row r="41" spans="2:7" x14ac:dyDescent="0.45">
      <c r="B41">
        <f>'Comp Graph Math'!B38</f>
        <v>1047.1285480508841</v>
      </c>
      <c r="C41" s="2" t="str">
        <f>'Comp Graph Math'!AB38</f>
        <v>2.32153979581331-2.70453069070117i</v>
      </c>
      <c r="D41" t="str">
        <f>'VM Plant'!I41</f>
        <v>1.47768336994347-0.0511114398176656i</v>
      </c>
      <c r="E41" t="str">
        <f t="shared" si="3"/>
        <v>-3.29226829130248+4.11509726670887i</v>
      </c>
      <c r="F41">
        <f t="shared" si="1"/>
        <v>5.2700148022933071</v>
      </c>
      <c r="G41">
        <f t="shared" si="2"/>
        <v>128.6614253416958</v>
      </c>
    </row>
    <row r="42" spans="2:7" x14ac:dyDescent="0.45">
      <c r="B42">
        <f>'Comp Graph Math'!B39</f>
        <v>1122.0184543019466</v>
      </c>
      <c r="C42" s="2" t="str">
        <f>'Comp Graph Math'!AB39</f>
        <v>2.3230745305369-2.47549247961497i</v>
      </c>
      <c r="D42" t="str">
        <f>'VM Plant'!I42</f>
        <v>1.4875611021027-0.0555534450812396i</v>
      </c>
      <c r="E42" t="str">
        <f t="shared" si="3"/>
        <v>-3.31819317339687+3.8115011145748i</v>
      </c>
      <c r="F42">
        <f t="shared" si="1"/>
        <v>5.0535083538451318</v>
      </c>
      <c r="G42">
        <f t="shared" si="2"/>
        <v>131.04197780052479</v>
      </c>
    </row>
    <row r="43" spans="2:7" x14ac:dyDescent="0.45">
      <c r="B43">
        <f>'Comp Graph Math'!B40</f>
        <v>1202.2644346173947</v>
      </c>
      <c r="C43" s="2" t="str">
        <f>'Comp Graph Math'!AB40</f>
        <v>2.32483625403838-2.25828421779078i</v>
      </c>
      <c r="D43" t="str">
        <f>'VM Plant'!I43</f>
        <v>1.49905790552233-0.0605155014153708i</v>
      </c>
      <c r="E43" t="str">
        <f t="shared" si="3"/>
        <v>-3.34840296388313+3.52598744121735i</v>
      </c>
      <c r="F43">
        <f t="shared" si="1"/>
        <v>4.8625497266520377</v>
      </c>
      <c r="G43">
        <f t="shared" si="2"/>
        <v>133.52022098920435</v>
      </c>
    </row>
    <row r="44" spans="2:7" x14ac:dyDescent="0.45">
      <c r="B44">
        <f>'Comp Graph Math'!B41</f>
        <v>1288.2495516931128</v>
      </c>
      <c r="C44" s="2" t="str">
        <f>'Comp Graph Math'!AB41</f>
        <v>2.32685847230846-2.05187200884087i</v>
      </c>
      <c r="D44" t="str">
        <f>'VM Plant'!I44</f>
        <v>1.51246757157181-0.0660910967828384i</v>
      </c>
      <c r="E44" t="str">
        <f t="shared" si="3"/>
        <v>-3.38368751148137+3.25717450288103i</v>
      </c>
      <c r="F44">
        <f t="shared" si="1"/>
        <v>4.6966506062909632</v>
      </c>
      <c r="G44">
        <f t="shared" si="2"/>
        <v>136.09139215744696</v>
      </c>
    </row>
    <row r="45" spans="2:7" x14ac:dyDescent="0.45">
      <c r="B45">
        <f>'Comp Graph Math'!B42</f>
        <v>1380.3842646028618</v>
      </c>
      <c r="C45" s="2" t="str">
        <f>'Comp Graph Math'!AB42</f>
        <v>2.32917961624925-1.85527417414871i</v>
      </c>
      <c r="D45" t="str">
        <f>'VM Plant'!I45</f>
        <v>1.52814702362287-0.0723980112534589i</v>
      </c>
      <c r="E45" t="str">
        <f t="shared" si="3"/>
        <v>-3.42501073751608+3.00375967929827i</v>
      </c>
      <c r="F45">
        <f t="shared" si="1"/>
        <v>4.5555757883146333</v>
      </c>
      <c r="G45">
        <f t="shared" si="2"/>
        <v>138.74899883352901</v>
      </c>
    </row>
    <row r="46" spans="2:7" x14ac:dyDescent="0.45">
      <c r="B46">
        <f>'Comp Graph Math'!B43</f>
        <v>1479.1083881681823</v>
      </c>
      <c r="C46" s="2" t="str">
        <f>'Comp Graph Math'!AB43</f>
        <v>2.33184375891371-1.66755672274568i</v>
      </c>
      <c r="D46" t="str">
        <f>'VM Plant'!I46</f>
        <v>1.54653332129595-0.0795864841433968i</v>
      </c>
      <c r="E46" t="str">
        <f t="shared" si="3"/>
        <v>-3.47355909654304+2.76451528322093i</v>
      </c>
      <c r="F46">
        <f t="shared" si="1"/>
        <v>4.4393870689926329</v>
      </c>
      <c r="G46">
        <f t="shared" si="2"/>
        <v>141.48463084594351</v>
      </c>
    </row>
    <row r="47" spans="2:7" x14ac:dyDescent="0.45">
      <c r="B47">
        <f>'Comp Graph Math'!B44</f>
        <v>1584.8931924610861</v>
      </c>
      <c r="C47" s="2" t="str">
        <f>'Comp Graph Math'!AB44</f>
        <v>2.33490143508358-1.48782908435221i</v>
      </c>
      <c r="D47" t="str">
        <f>'VM Plant'!I47</f>
        <v>1.56816647181458-0.0878507722801424i</v>
      </c>
      <c r="E47" t="str">
        <f t="shared" si="3"/>
        <v>-3.53080721140862+2.53828658014183i</v>
      </c>
      <c r="F47">
        <f t="shared" si="1"/>
        <v>4.3485052980378471</v>
      </c>
      <c r="G47">
        <f t="shared" si="2"/>
        <v>144.28775687381386</v>
      </c>
    </row>
    <row r="48" spans="2:7" x14ac:dyDescent="0.45">
      <c r="B48">
        <f>'Comp Graph Math'!B45</f>
        <v>1698.2436524617146</v>
      </c>
      <c r="C48" s="2" t="str">
        <f>'Comp Graph Math'!AB45</f>
        <v>2.33841057710839-1.31524009329851i</v>
      </c>
      <c r="D48" t="str">
        <f>'VM Plant'!I48</f>
        <v>1.59372050233868-0.0974458134218187i</v>
      </c>
      <c r="E48" t="str">
        <f t="shared" si="3"/>
        <v>-3.5986082388868+2.32399342298819i</v>
      </c>
      <c r="F48">
        <f t="shared" si="1"/>
        <v>4.2837981613372405</v>
      </c>
      <c r="G48">
        <f t="shared" si="2"/>
        <v>147.14548846694072</v>
      </c>
    </row>
    <row r="49" spans="2:7" x14ac:dyDescent="0.45">
      <c r="B49">
        <f>'Comp Graph Math'!B46</f>
        <v>1819.700858609951</v>
      </c>
      <c r="C49" s="2" t="str">
        <f>'Comp Graph Math'!AB46</f>
        <v>2.34243758261553-1.14897421385217i</v>
      </c>
      <c r="D49" t="str">
        <f>'VM Plant'!I49</f>
        <v>1.62404649586774-0.108711752097843i</v>
      </c>
      <c r="E49" t="str">
        <f t="shared" si="3"/>
        <v>-3.67932054793254+2.12063803963498i</v>
      </c>
      <c r="F49">
        <f t="shared" si="1"/>
        <v>4.2467052393102929</v>
      </c>
      <c r="G49">
        <f t="shared" si="2"/>
        <v>150.04228146857423</v>
      </c>
    </row>
    <row r="50" spans="2:7" x14ac:dyDescent="0.45">
      <c r="B50">
        <f>'Comp Graph Math'!B47</f>
        <v>1949.8445997580084</v>
      </c>
      <c r="C50" s="2" t="str">
        <f>'Comp Graph Math'!AB47</f>
        <v>2.34705853148306-0.988248001033153i</v>
      </c>
      <c r="D50" t="str">
        <f>'VM Plant'!I50</f>
        <v>1.66023329355832-0.12211088553298i</v>
      </c>
      <c r="E50" t="str">
        <f t="shared" si="3"/>
        <v>-3.77598887736592+1.92732362928483i</v>
      </c>
      <c r="F50">
        <f t="shared" si="1"/>
        <v>4.2394184004401811</v>
      </c>
      <c r="G50">
        <f t="shared" si="2"/>
        <v>152.95952456440892</v>
      </c>
    </row>
    <row r="51" spans="2:7" x14ac:dyDescent="0.45">
      <c r="B51">
        <f>'Comp Graph Math'!B48</f>
        <v>2089.2961308539993</v>
      </c>
      <c r="C51" s="2" t="str">
        <f>'Comp Graph Math'!AB48</f>
        <v>2.35236057141134-0.832306794528975i</v>
      </c>
      <c r="D51" t="str">
        <f>'VM Plant'!I51</f>
        <v>1.70369484555403-0.138284795723215i</v>
      </c>
      <c r="E51" t="str">
        <f t="shared" si="3"/>
        <v>-3.89260920533755+1.74329249684357i</v>
      </c>
      <c r="F51">
        <f t="shared" si="1"/>
        <v>4.2651465572744058</v>
      </c>
      <c r="G51">
        <f t="shared" si="2"/>
        <v>155.87493226932088</v>
      </c>
    </row>
    <row r="52" spans="2:7" x14ac:dyDescent="0.45">
      <c r="B52">
        <f>'Comp Graph Math'!B49</f>
        <v>2238.7211385682958</v>
      </c>
      <c r="C52" s="2" t="str">
        <f>'Comp Graph Math'!AB49</f>
        <v>2.35844349339522-0.68042164774476i</v>
      </c>
      <c r="D52" t="str">
        <f>'VM Plant'!I52</f>
        <v>1.75629870301544-0.158145361053919i</v>
      </c>
      <c r="E52" t="str">
        <f t="shared" si="3"/>
        <v>-4.03452572143373+1.568000555226i</v>
      </c>
      <c r="F52">
        <f t="shared" si="1"/>
        <v>4.3285128552540311</v>
      </c>
      <c r="G52">
        <f t="shared" si="2"/>
        <v>158.76160514231026</v>
      </c>
    </row>
    <row r="53" spans="2:7" x14ac:dyDescent="0.45">
      <c r="B53">
        <f>'Comp Graph Math'!B50</f>
        <v>2398.8329190194427</v>
      </c>
      <c r="C53" s="2" t="str">
        <f>'Comp Graph Math'!AB50</f>
        <v>2.36542152044759-0.531886498968053i</v>
      </c>
      <c r="D53" t="str">
        <f>'VM Plant'!I53</f>
        <v>1.82055964657108-0.183024746325525i</v>
      </c>
      <c r="E53" t="str">
        <f t="shared" si="3"/>
        <v>-4.20904257571009+1.40126177031007i</v>
      </c>
      <c r="F53">
        <f t="shared" si="1"/>
        <v>4.4361665831067185</v>
      </c>
      <c r="G53">
        <f t="shared" si="2"/>
        <v>161.58652328331107</v>
      </c>
    </row>
    <row r="54" spans="2:7" x14ac:dyDescent="0.45">
      <c r="B54">
        <f>'Comp Graph Math'!B51</f>
        <v>2570.3957827688118</v>
      </c>
      <c r="C54" s="2" t="str">
        <f>'Comp Graph Math'!AB51</f>
        <v>2.37342533488851-0.386015597360753i</v>
      </c>
      <c r="D54" t="str">
        <f>'VM Plant'!I54</f>
        <v>1.89993926207327-0.214932458076713i</v>
      </c>
      <c r="E54" t="str">
        <f t="shared" si="3"/>
        <v>-4.42639669815738+1.24353233048749i</v>
      </c>
      <c r="F54">
        <f t="shared" si="1"/>
        <v>4.5977560164091145</v>
      </c>
      <c r="G54">
        <f t="shared" si="2"/>
        <v>164.30805784425911</v>
      </c>
    </row>
    <row r="55" spans="2:7" x14ac:dyDescent="0.45">
      <c r="B55">
        <f>'Comp Graph Math'!B52</f>
        <v>2754.2287033381103</v>
      </c>
      <c r="C55" s="2" t="str">
        <f>'Comp Graph Math'!AB52</f>
        <v>2.38260437135342-0.242141203306911i</v>
      </c>
      <c r="D55" t="str">
        <f>'VM Plant'!I55</f>
        <v>1.99932273096334-0.257016415584071i</v>
      </c>
      <c r="E55" t="str">
        <f t="shared" si="3"/>
        <v>-4.70136081440036+1.09648684715452i</v>
      </c>
      <c r="F55">
        <f t="shared" si="1"/>
        <v>4.8275332120206151</v>
      </c>
      <c r="G55">
        <f t="shared" si="2"/>
        <v>166.87172601986265</v>
      </c>
    </row>
    <row r="56" spans="2:7" x14ac:dyDescent="0.45">
      <c r="B56">
        <f>'Comp Graph Math'!B53</f>
        <v>2951.2092266663221</v>
      </c>
      <c r="C56" s="2" t="str">
        <f>'Comp Graph Math'!AB53</f>
        <v>2.39312940419702-0.0996115905249799i</v>
      </c>
      <c r="D56" t="str">
        <f>'VM Plant'!I56</f>
        <v>2.12580003286572-0.314435436640101i</v>
      </c>
      <c r="E56" t="str">
        <f t="shared" si="3"/>
        <v>-5.05599315213281+0.964239011556764i</v>
      </c>
      <c r="F56">
        <f t="shared" si="1"/>
        <v>5.1471179922187362</v>
      </c>
      <c r="G56">
        <f t="shared" si="2"/>
        <v>169.20265996461123</v>
      </c>
    </row>
    <row r="57" spans="2:7" x14ac:dyDescent="0.45">
      <c r="B57">
        <f>'Comp Graph Math'!B54</f>
        <v>3162.2776601683131</v>
      </c>
      <c r="C57" s="2" t="str">
        <f>'Comp Graph Math'!AB54</f>
        <v>2.4051954589788+0.042210613280906i</v>
      </c>
      <c r="D57" t="str">
        <f>'VM Plant'!I57</f>
        <v>2.28997993144729-0.396118696680684i</v>
      </c>
      <c r="E57" t="str">
        <f t="shared" si="3"/>
        <v>-5.52456974538853+0.856081433165625i</v>
      </c>
      <c r="F57">
        <f t="shared" si="1"/>
        <v>5.5905050122393414</v>
      </c>
      <c r="G57">
        <f t="shared" si="2"/>
        <v>171.1915647889623</v>
      </c>
    </row>
    <row r="58" spans="2:7" x14ac:dyDescent="0.45">
      <c r="B58">
        <f>'Comp Graph Math'!B55</f>
        <v>3388.4415613919473</v>
      </c>
      <c r="C58" s="2" t="str">
        <f>'Comp Graph Math'!AB55</f>
        <v>2.41902507793598+0.183949699614285i</v>
      </c>
      <c r="D58" t="str">
        <f>'VM Plant'!I58</f>
        <v>2.50822778373814-0.518595420642808i</v>
      </c>
      <c r="E58" t="str">
        <f t="shared" si="3"/>
        <v>-6.16286138188693+0.793107580454876i</v>
      </c>
      <c r="F58">
        <f t="shared" si="1"/>
        <v>6.2136849008079142</v>
      </c>
      <c r="G58">
        <f t="shared" si="2"/>
        <v>172.66682842953753</v>
      </c>
    </row>
    <row r="59" spans="2:7" x14ac:dyDescent="0.45">
      <c r="B59">
        <f>'Comp Graph Math'!B56</f>
        <v>3630.7805477009288</v>
      </c>
      <c r="C59" s="2" t="str">
        <f>'Comp Graph Math'!AB56</f>
        <v>2.43487196838595+0.326217705803246i</v>
      </c>
      <c r="D59" t="str">
        <f>'VM Plant'!I59</f>
        <v>2.80632517174176-0.715134492770546i</v>
      </c>
      <c r="E59" t="str">
        <f t="shared" si="3"/>
        <v>-7.06633202842227+0.82578797080941i</v>
      </c>
      <c r="F59">
        <f t="shared" si="1"/>
        <v>7.1144201526645805</v>
      </c>
      <c r="G59">
        <f t="shared" si="2"/>
        <v>173.33451549746292</v>
      </c>
    </row>
    <row r="60" spans="2:7" x14ac:dyDescent="0.45">
      <c r="B60">
        <f>'Comp Graph Math'!B57</f>
        <v>3890.4514499427141</v>
      </c>
      <c r="C60" s="2" t="str">
        <f>'Comp Graph Math'!AB57</f>
        <v>2.45302506037091+0.469614719876304i</v>
      </c>
      <c r="D60" t="str">
        <f>'VM Plant'!I60</f>
        <v>3.22382343628759-1.06006924380978i</v>
      </c>
      <c r="E60" t="str">
        <f t="shared" si="3"/>
        <v>-8.40594380040574+1.08642148083097i</v>
      </c>
      <c r="F60">
        <f t="shared" si="1"/>
        <v>8.4758600041288226</v>
      </c>
      <c r="G60">
        <f t="shared" si="2"/>
        <v>172.63566304896977</v>
      </c>
    </row>
    <row r="61" spans="2:7" x14ac:dyDescent="0.45">
      <c r="B61">
        <f>'Comp Graph Math'!B58</f>
        <v>4168.6938347032547</v>
      </c>
      <c r="C61" s="2" t="str">
        <f>'Comp Graph Math'!AB58</f>
        <v>2.47381299490787+0.614728571456013i</v>
      </c>
      <c r="D61" t="str">
        <f>'VM Plant'!I61</f>
        <v>3.80506153383304-1.74140572094351i</v>
      </c>
      <c r="E61" t="str">
        <f t="shared" si="3"/>
        <v>-10.4835025199812+1.96883206088155i</v>
      </c>
      <c r="F61">
        <f t="shared" si="1"/>
        <v>10.666776681378836</v>
      </c>
      <c r="G61">
        <f t="shared" si="2"/>
        <v>169.36358076851789</v>
      </c>
    </row>
    <row r="62" spans="2:7" x14ac:dyDescent="0.45">
      <c r="B62">
        <f>'Comp Graph Math'!B59</f>
        <v>4466.8359215095234</v>
      </c>
      <c r="C62" s="2" t="str">
        <f>'Comp Graph Math'!AB59</f>
        <v>2.49760905610961+0.762133796990365i</v>
      </c>
      <c r="D62" t="str">
        <f>'VM Plant'!I62</f>
        <v>4.44389229423345-3.28234436435616i</v>
      </c>
      <c r="E62" t="str">
        <f t="shared" si="3"/>
        <v>-13.6006912118899+4.81117250206592i</v>
      </c>
      <c r="F62">
        <f t="shared" si="1"/>
        <v>14.42657902227047</v>
      </c>
      <c r="G62">
        <f t="shared" si="2"/>
        <v>160.51903638297767</v>
      </c>
    </row>
    <row r="63" spans="2:7" x14ac:dyDescent="0.45">
      <c r="B63">
        <f>'Comp Graph Math'!B60</f>
        <v>4786.3009232262666</v>
      </c>
      <c r="C63" s="2" t="str">
        <f>'Comp Graph Math'!AB60</f>
        <v>2.52483654818213+0.912389745805337i</v>
      </c>
      <c r="D63" t="str">
        <f>'VM Plant'!I63</f>
        <v>3.61301279222508-6.61831839641554i</v>
      </c>
      <c r="E63" t="str">
        <f t="shared" si="3"/>
        <v>-15.1607525862238+13.4136963516864i</v>
      </c>
      <c r="F63">
        <f t="shared" si="1"/>
        <v>20.242916509138123</v>
      </c>
      <c r="G63">
        <f t="shared" si="2"/>
        <v>138.4987376086786</v>
      </c>
    </row>
    <row r="64" spans="2:7" x14ac:dyDescent="0.45">
      <c r="B64">
        <f>'Comp Graph Math'!B61</f>
        <v>5128.6138399135216</v>
      </c>
      <c r="C64" s="2" t="str">
        <f>'Comp Graph Math'!AB61</f>
        <v>2.55597460055955+1.06603766931631i</v>
      </c>
      <c r="D64" t="str">
        <f>'VM Plant'!I64</f>
        <v>-1.80101351930607-7.49587654905876i</v>
      </c>
      <c r="E64" t="str">
        <f t="shared" si="3"/>
        <v>-3.3875419552307+21.0792183228524i</v>
      </c>
      <c r="F64">
        <f t="shared" si="1"/>
        <v>21.349681159233381</v>
      </c>
      <c r="G64">
        <f t="shared" si="2"/>
        <v>99.129674206085937</v>
      </c>
    </row>
    <row r="65" spans="2:7" x14ac:dyDescent="0.45">
      <c r="B65">
        <f>'Comp Graph Math'!B62</f>
        <v>5495.4087385761077</v>
      </c>
      <c r="C65" s="2" t="str">
        <f>'Comp Graph Math'!AB62</f>
        <v>2.59156435969688+1.22359660978732i</v>
      </c>
      <c r="D65" t="str">
        <f>'VM Plant'!I65</f>
        <v>-3.65501290561861-3.63378816285075i</v>
      </c>
      <c r="E65" t="str">
        <f t="shared" si="3"/>
        <v>5.02591030368385+13.8894572935762i</v>
      </c>
      <c r="F65">
        <f t="shared" si="1"/>
        <v>14.770808992426671</v>
      </c>
      <c r="G65">
        <f t="shared" si="2"/>
        <v>70.107305840967143</v>
      </c>
    </row>
    <row r="66" spans="2:7" x14ac:dyDescent="0.45">
      <c r="B66">
        <f>'Comp Graph Math'!B63</f>
        <v>5888.4365535557399</v>
      </c>
      <c r="C66" s="2" t="str">
        <f>'Comp Graph Math'!AB63</f>
        <v>2.63221549242547+1.38555787804844i</v>
      </c>
      <c r="D66" t="str">
        <f>'VM Plant'!I66</f>
        <v>-2.89892849694001-1.65478894519028i</v>
      </c>
      <c r="E66" t="str">
        <f t="shared" si="3"/>
        <v>5.33779864156332+8.37239431505861i</v>
      </c>
      <c r="F66">
        <f t="shared" si="1"/>
        <v>9.92920343757247</v>
      </c>
      <c r="G66">
        <f t="shared" si="2"/>
        <v>57.480556375785831</v>
      </c>
    </row>
    <row r="67" spans="2:7" x14ac:dyDescent="0.45">
      <c r="B67">
        <f>'Comp Graph Math'!B64</f>
        <v>6309.5734448017711</v>
      </c>
      <c r="C67" s="2" t="str">
        <f>'Comp Graph Math'!AB64</f>
        <v>2.67861288120652+1.55237788297514i</v>
      </c>
      <c r="D67" t="str">
        <f>'VM Plant'!I67</f>
        <v>-2.14946807514048-0.866976716588949i</v>
      </c>
      <c r="E67" t="str">
        <f t="shared" si="3"/>
        <v>4.41171739392638+5.65908170077052i</v>
      </c>
      <c r="F67">
        <f t="shared" si="1"/>
        <v>7.1755456977060872</v>
      </c>
      <c r="G67">
        <f t="shared" si="2"/>
        <v>52.060667759541403</v>
      </c>
    </row>
    <row r="68" spans="2:7" x14ac:dyDescent="0.45">
      <c r="B68">
        <f>'Comp Graph Math'!B65</f>
        <v>6760.8297539196428</v>
      </c>
      <c r="C68" s="2" t="str">
        <f>'Comp Graph Math'!AB65</f>
        <v>2.73152333375075+1.72446905151199i</v>
      </c>
      <c r="D68" t="str">
        <f>'VM Plant'!I68</f>
        <v>-1.62643227494917-0.509973234139183i</v>
      </c>
      <c r="E68" t="str">
        <f t="shared" si="3"/>
        <v>3.56320465041647+4.1977359111696i</v>
      </c>
      <c r="F68">
        <f t="shared" si="1"/>
        <v>5.5061251493834051</v>
      </c>
      <c r="G68">
        <f t="shared" si="2"/>
        <v>49.67408268033774</v>
      </c>
    </row>
    <row r="69" spans="2:7" x14ac:dyDescent="0.45">
      <c r="B69">
        <f>'Comp Graph Math'!B66</f>
        <v>7244.3596007497108</v>
      </c>
      <c r="C69" s="2" t="str">
        <f>'Comp Graph Math'!AB66</f>
        <v>2.79180205594516+1.90218855975913i</v>
      </c>
      <c r="D69" t="str">
        <f>'VM Plant'!I69</f>
        <v>-1.26422467990205-0.325556993289722i</v>
      </c>
      <c r="E69" t="str">
        <f t="shared" si="3"/>
        <v>2.91019427234187+3.3136844062684i</v>
      </c>
      <c r="F69">
        <f t="shared" si="1"/>
        <v>4.4101853755956544</v>
      </c>
      <c r="G69">
        <f t="shared" si="2"/>
        <v>48.709258620455365</v>
      </c>
    </row>
    <row r="70" spans="2:7" x14ac:dyDescent="0.45">
      <c r="B70">
        <f>'Comp Graph Math'!B67</f>
        <v>7762.4711662866976</v>
      </c>
      <c r="C70" s="2" t="str">
        <f>'Comp Graph Math'!AB67</f>
        <v>2.86039854559322+2.0858245876962i</v>
      </c>
      <c r="D70" t="str">
        <f>'VM Plant'!I70</f>
        <v>-1.00539770957475-0.220315807707129i</v>
      </c>
      <c r="E70" t="str">
        <f t="shared" si="3"/>
        <v>2.41629801743669+2.72727427898112i</v>
      </c>
      <c r="F70">
        <f t="shared" si="1"/>
        <v>3.6436960770432631</v>
      </c>
      <c r="G70">
        <f t="shared" si="2"/>
        <v>48.459845434354982</v>
      </c>
    </row>
    <row r="71" spans="2:7" x14ac:dyDescent="0.45">
      <c r="B71">
        <f>'Comp Graph Math'!B68</f>
        <v>8317.637711026473</v>
      </c>
      <c r="C71" s="2" t="str">
        <f>'Comp Graph Math'!AB68</f>
        <v>2.93836145350394+2.27557981866407i</v>
      </c>
      <c r="D71" t="str">
        <f>'VM Plant'!I71</f>
        <v>-0.814285286733463-0.155608523892731i</v>
      </c>
      <c r="E71" t="str">
        <f t="shared" ref="E71:E102" si="4">IMPRODUCT(C71,D71,-1)</f>
        <v>2.03856488211061+2.3102052535688i</v>
      </c>
      <c r="F71">
        <f t="shared" si="1"/>
        <v>3.0810379894106346</v>
      </c>
      <c r="G71">
        <f t="shared" si="2"/>
        <v>48.574263916803851</v>
      </c>
    </row>
    <row r="72" spans="2:7" x14ac:dyDescent="0.45">
      <c r="B72">
        <f>'Comp Graph Math'!B69</f>
        <v>8912.5093813371986</v>
      </c>
      <c r="C72" s="2" t="str">
        <f>'Comp Graph Math'!AB69</f>
        <v>3.02684182745607+2.47155193785537i</v>
      </c>
      <c r="D72" t="str">
        <f>'VM Plant'!I72</f>
        <v>-0.669159764687465-0.113487130274103i</v>
      </c>
      <c r="E72" t="str">
        <f t="shared" si="4"/>
        <v>1.74495142825608+1.99737070593976i</v>
      </c>
      <c r="F72">
        <f t="shared" ref="F72:F107" si="5">IMABS(E72)</f>
        <v>2.6522340062519425</v>
      </c>
      <c r="G72">
        <f t="shared" ref="G72:G107" si="6">IMARGUMENT(E72)*180/PI()</f>
        <v>48.85875026622282</v>
      </c>
    </row>
    <row r="73" spans="2:7" x14ac:dyDescent="0.45">
      <c r="B73">
        <f>'Comp Graph Math'!B70</f>
        <v>9549.9258602140817</v>
      </c>
      <c r="C73" s="2" t="str">
        <f>'Comp Graph Math'!AB70</f>
        <v>3.12709400506394+2.67371095188212i</v>
      </c>
      <c r="D73" t="str">
        <f>'VM Plant'!I73</f>
        <v>-0.556392418325908-0.0848076144542916i</v>
      </c>
      <c r="E73" t="str">
        <f t="shared" si="4"/>
        <v>1.51314034824054+1.75283388516595i</v>
      </c>
      <c r="F73">
        <f t="shared" si="5"/>
        <v>2.3156036669645048</v>
      </c>
      <c r="G73">
        <f t="shared" si="6"/>
        <v>49.197476520658242</v>
      </c>
    </row>
    <row r="74" spans="2:7" x14ac:dyDescent="0.45">
      <c r="B74">
        <f>'Comp Graph Math'!B71</f>
        <v>10232.929922807258</v>
      </c>
      <c r="C74" s="2" t="str">
        <f>'Comp Graph Math'!AB71</f>
        <v>3.24047325828603+2.88187326618585i</v>
      </c>
      <c r="D74" t="str">
        <f>'VM Plant'!I74</f>
        <v>-0.467112861751048-0.0645554220481607i</v>
      </c>
      <c r="E74" t="str">
        <f t="shared" si="4"/>
        <v>1.32762619211779+1.55535018739635i</v>
      </c>
      <c r="F74">
        <f t="shared" si="5"/>
        <v>2.0449218839435028</v>
      </c>
      <c r="G74">
        <f t="shared" si="6"/>
        <v>49.516370326775103</v>
      </c>
    </row>
    <row r="75" spans="2:7" x14ac:dyDescent="0.45">
      <c r="B75">
        <f>'Comp Graph Math'!B72</f>
        <v>10964.781961431543</v>
      </c>
      <c r="C75" s="2" t="str">
        <f>'Comp Graph Math'!AB72</f>
        <v>3.36842912460125+3.09567263226226i</v>
      </c>
      <c r="D75" t="str">
        <f>'VM Plant'!I75</f>
        <v>-0.395339491551135-0.0498122866932872i</v>
      </c>
      <c r="E75" t="str">
        <f t="shared" si="4"/>
        <v>1.17747052477908+1.39163080170798i</v>
      </c>
      <c r="F75">
        <f t="shared" si="5"/>
        <v>1.8229298189963095</v>
      </c>
      <c r="G75">
        <f t="shared" si="6"/>
        <v>49.765158824013177</v>
      </c>
    </row>
    <row r="76" spans="2:7" x14ac:dyDescent="0.45">
      <c r="B76">
        <f>'Comp Graph Math'!B73</f>
        <v>11748.975549394985</v>
      </c>
      <c r="C76" s="2" t="str">
        <f>'Comp Graph Math'!AB73</f>
        <v>3.51249320337005+3.3145283264389i</v>
      </c>
      <c r="D76" t="str">
        <f>'VM Plant'!I76</f>
        <v>-0.336908519622824-0.0387951954994646i</v>
      </c>
      <c r="E76" t="str">
        <f t="shared" si="4"/>
        <v>1.05480111091992+1.25296069222373i</v>
      </c>
      <c r="F76">
        <f t="shared" si="5"/>
        <v>1.6378387832310195</v>
      </c>
      <c r="G76">
        <f t="shared" si="6"/>
        <v>49.90775372752217</v>
      </c>
    </row>
    <row r="77" spans="2:7" x14ac:dyDescent="0.45">
      <c r="B77">
        <f>'Comp Graph Math'!B74</f>
        <v>12589.254117941335</v>
      </c>
      <c r="C77" s="2" t="str">
        <f>'Comp Graph Math'!AB74</f>
        <v>3.67426007430751+3.53761125859777i</v>
      </c>
      <c r="D77" t="str">
        <f>'VM Plant'!I77</f>
        <v>-0.28883954457951-0.0303697737546597i</v>
      </c>
      <c r="E77" t="str">
        <f t="shared" si="4"/>
        <v>0.953835152974106+1.13338847200523i</v>
      </c>
      <c r="F77">
        <f t="shared" si="5"/>
        <v>1.4813409221119513</v>
      </c>
      <c r="G77">
        <f t="shared" si="6"/>
        <v>49.916762219851165</v>
      </c>
    </row>
    <row r="78" spans="2:7" x14ac:dyDescent="0.45">
      <c r="B78">
        <f>'Comp Graph Math'!B75</f>
        <v>13489.628825916196</v>
      </c>
      <c r="C78" s="2" t="str">
        <f>'Comp Graph Math'!AB75</f>
        <v>3.85535994141481+3.76380914018619i</v>
      </c>
      <c r="D78" t="str">
        <f>'VM Plant'!I78</f>
        <v>-0.248946601705323-0.0237893059276612i</v>
      </c>
      <c r="E78" t="str">
        <f t="shared" si="4"/>
        <v>0.870240348676833+1.02870383202435i</v>
      </c>
      <c r="F78">
        <f t="shared" si="5"/>
        <v>1.3474234072802647</v>
      </c>
      <c r="G78">
        <f t="shared" si="6"/>
        <v>49.770177901657547</v>
      </c>
    </row>
    <row r="79" spans="2:7" x14ac:dyDescent="0.45">
      <c r="B79">
        <f>'Comp Graph Math'!B76</f>
        <v>14454.397707458906</v>
      </c>
      <c r="C79" s="2" t="str">
        <f>'Comp Graph Math'!AB76</f>
        <v>4.05742166311923+3.99169236372493i</v>
      </c>
      <c r="D79" t="str">
        <f>'VM Plant'!I79</f>
        <v>-0.215591896020001-0.018547796223784i</v>
      </c>
      <c r="E79" t="str">
        <f t="shared" si="4"/>
        <v>0.800710132754096+0.935832755225519i</v>
      </c>
      <c r="F79">
        <f t="shared" si="5"/>
        <v>1.2316329252046114</v>
      </c>
      <c r="G79">
        <f t="shared" si="6"/>
        <v>49.449292759628733</v>
      </c>
    </row>
    <row r="80" spans="2:7" x14ac:dyDescent="0.45">
      <c r="B80">
        <f>'Comp Graph Math'!B77</f>
        <v>15488.16618912444</v>
      </c>
      <c r="C80" s="2" t="str">
        <f>'Comp Graph Math'!AB77</f>
        <v>4.28202504909669+4.21948284278911i</v>
      </c>
      <c r="D80" t="str">
        <f>'VM Plant'!I80</f>
        <v>-0.18752522220236-0.014293727662334i</v>
      </c>
      <c r="E80" t="str">
        <f t="shared" si="4"/>
        <v>0.74267556017721+0.852465557568154i</v>
      </c>
      <c r="F80">
        <f t="shared" si="5"/>
        <v>1.1306036062760974</v>
      </c>
      <c r="G80">
        <f t="shared" si="6"/>
        <v>48.937330872728594</v>
      </c>
    </row>
    <row r="81" spans="2:7" x14ac:dyDescent="0.45">
      <c r="B81">
        <f>'Comp Graph Math'!B78</f>
        <v>16595.869074375201</v>
      </c>
      <c r="C81" s="2" t="str">
        <f>'Comp Graph Math'!AB78</f>
        <v>4.53064174163323+4.44502869122498i</v>
      </c>
      <c r="D81" t="str">
        <f>'VM Plant'!I81</f>
        <v>-0.163776438329225-0.0107775997958939i</v>
      </c>
      <c r="E81" t="str">
        <f t="shared" si="4"/>
        <v>0.694105627475118+0.776820410829938i</v>
      </c>
      <c r="F81">
        <f t="shared" si="5"/>
        <v>1.0417449653224251</v>
      </c>
      <c r="G81">
        <f t="shared" si="6"/>
        <v>48.218531684085676</v>
      </c>
    </row>
    <row r="82" spans="2:7" x14ac:dyDescent="0.45">
      <c r="B82">
        <f>'Comp Graph Math'!B79</f>
        <v>17782.794100388823</v>
      </c>
      <c r="C82" s="2" t="str">
        <f>'Comp Graph Math'!AB79</f>
        <v>4.80456470507527+4.66578821317135i</v>
      </c>
      <c r="D82" t="str">
        <f>'VM Plant'!I82</f>
        <v>-0.143581719909876-0.00781900649448797i</v>
      </c>
      <c r="E82" t="str">
        <f t="shared" si="4"/>
        <v>0.653365835432301+0.707488819014541i</v>
      </c>
      <c r="F82">
        <f t="shared" si="5"/>
        <v>0.96303029232768089</v>
      </c>
      <c r="G82">
        <f t="shared" si="6"/>
        <v>47.277528355965529</v>
      </c>
    </row>
    <row r="83" spans="2:7" x14ac:dyDescent="0.45">
      <c r="B83">
        <f>'Comp Graph Math'!B80</f>
        <v>19054.607179632032</v>
      </c>
      <c r="C83" s="2" t="str">
        <f>'Comp Graph Math'!AB80</f>
        <v>5.10482735341818+4.87882712790318i</v>
      </c>
      <c r="D83" t="str">
        <f>'VM Plant'!I83</f>
        <v>-0.126331876150079-0.00528540847424829i</v>
      </c>
      <c r="E83" t="str">
        <f t="shared" si="4"/>
        <v>0.619115822733349+0.643332482233241i</v>
      </c>
      <c r="F83">
        <f t="shared" si="5"/>
        <v>0.89284997880672812</v>
      </c>
      <c r="G83">
        <f t="shared" si="6"/>
        <v>46.098929938025123</v>
      </c>
    </row>
    <row r="84" spans="2:7" x14ac:dyDescent="0.45">
      <c r="B84">
        <f>'Comp Graph Math'!B81</f>
        <v>20417.379446694853</v>
      </c>
      <c r="C84" s="2" t="str">
        <f>'Comp Graph Math'!AB81</f>
        <v>5.43211464931112+5.08083313075783i</v>
      </c>
      <c r="D84" t="str">
        <f>'VM Plant'!I84</f>
        <v>-0.111535411684544-0.00307812004123056i</v>
      </c>
      <c r="E84" t="str">
        <f t="shared" si="4"/>
        <v>0.590233729442624+0.583413515907852i</v>
      </c>
      <c r="F84">
        <f t="shared" si="5"/>
        <v>0.8299079382170711</v>
      </c>
      <c r="G84">
        <f t="shared" si="6"/>
        <v>44.667050679920806</v>
      </c>
    </row>
    <row r="85" spans="2:7" x14ac:dyDescent="0.45">
      <c r="B85">
        <f>'Comp Graph Math'!B82</f>
        <v>21877.616239495044</v>
      </c>
      <c r="C85" s="2" t="str">
        <f>'Comp Graph Math'!AB82</f>
        <v>5.78667004623077+5.26815163815042i</v>
      </c>
      <c r="D85" t="str">
        <f>'VM Plant'!I85</f>
        <v>-0.0987916528334865-0.00112286887686661i</v>
      </c>
      <c r="E85" t="str">
        <f t="shared" si="4"/>
        <v>0.565759254756073+0.526947079405928i</v>
      </c>
      <c r="F85">
        <f t="shared" si="5"/>
        <v>0.77314730733320447</v>
      </c>
      <c r="G85">
        <f t="shared" si="6"/>
        <v>42.965748625982506</v>
      </c>
    </row>
    <row r="86" spans="2:7" x14ac:dyDescent="0.45">
      <c r="B86">
        <f>'Comp Graph Math'!B83</f>
        <v>23442.28815319874</v>
      </c>
      <c r="C86" s="2" t="str">
        <f>'Comp Graph Math'!AB83</f>
        <v>6.16820378141887+5.43684572908916i</v>
      </c>
      <c r="D86" t="str">
        <f>'VM Plant'!I86</f>
        <v>-0.087770876878718+0.000636672376503014i</v>
      </c>
      <c r="E86" t="str">
        <f t="shared" si="4"/>
        <v>0.544850144152778+0.473269592136198i</v>
      </c>
      <c r="F86">
        <f t="shared" si="5"/>
        <v>0.72169646418980471</v>
      </c>
      <c r="G86">
        <f t="shared" si="6"/>
        <v>40.978345367155598</v>
      </c>
    </row>
    <row r="87" spans="2:7" x14ac:dyDescent="0.45">
      <c r="B87">
        <f>'Comp Graph Math'!B84</f>
        <v>25118.864315095281</v>
      </c>
      <c r="C87" s="2" t="str">
        <f>'Comp Graph Math'!AB84</f>
        <v>6.57580953685586+5.58278176654447i</v>
      </c>
      <c r="D87" t="str">
        <f>'VM Plant'!I87</f>
        <v>-0.0781994016190403+0.00224337804159735i</v>
      </c>
      <c r="E87" t="str">
        <f t="shared" si="4"/>
        <v>0.526748660969003+0.421818166792758i</v>
      </c>
      <c r="F87">
        <f t="shared" si="5"/>
        <v>0.67482939893653171</v>
      </c>
      <c r="G87">
        <f t="shared" si="6"/>
        <v>38.687603299617152</v>
      </c>
    </row>
    <row r="88" spans="2:7" x14ac:dyDescent="0.45">
      <c r="B88">
        <f>'Comp Graph Math'!B85</f>
        <v>26915.348039268592</v>
      </c>
      <c r="C88" s="2" t="str">
        <f>'Comp Graph Math'!AB85</f>
        <v>7.00789756932177+5.70173993663943i</v>
      </c>
      <c r="D88" t="str">
        <f>'VM Plant'!I88</f>
        <v>-0.0698482475181924+0.00372981742992674i</v>
      </c>
      <c r="E88" t="str">
        <f t="shared" si="4"/>
        <v>0.510755813000713+0.372118363877556i</v>
      </c>
      <c r="F88">
        <f t="shared" si="5"/>
        <v>0.6319363712027728</v>
      </c>
      <c r="G88">
        <f t="shared" si="6"/>
        <v>36.075738334007582</v>
      </c>
    </row>
    <row r="89" spans="2:7" x14ac:dyDescent="0.45">
      <c r="B89">
        <f>'Comp Graph Math'!B86</f>
        <v>28840.315031265498</v>
      </c>
      <c r="C89" s="2" t="str">
        <f>'Comp Graph Math'!AB86</f>
        <v>7.46215272905004+5.78954609467175i</v>
      </c>
      <c r="D89" t="str">
        <f>'VM Plant'!I89</f>
        <v>-0.0625244146275174+0.00512046908835704i</v>
      </c>
      <c r="E89" t="str">
        <f t="shared" si="4"/>
        <v>0.49621192305837+0.323778258146681i</v>
      </c>
      <c r="F89">
        <f t="shared" si="5"/>
        <v>0.59250201099556143</v>
      </c>
      <c r="G89">
        <f t="shared" si="6"/>
        <v>33.124446370707368</v>
      </c>
    </row>
    <row r="90" spans="2:7" x14ac:dyDescent="0.45">
      <c r="B90">
        <f>'Comp Graph Math'!B87</f>
        <v>30902.954325135292</v>
      </c>
      <c r="C90" s="2" t="str">
        <f>'Comp Graph Math'!AB87</f>
        <v>7.93552502677432+5.84221813436177i</v>
      </c>
      <c r="D90" t="str">
        <f>'VM Plant'!I90</f>
        <v>-0.0560641040569631+0.0064332720086606i</v>
      </c>
      <c r="E90" t="str">
        <f t="shared" si="4"/>
        <v>0.482482679239989+0.276487334379562i</v>
      </c>
      <c r="F90">
        <f t="shared" si="5"/>
        <v>0.55608882549365612</v>
      </c>
      <c r="G90">
        <f t="shared" si="6"/>
        <v>29.814922222803428</v>
      </c>
    </row>
    <row r="91" spans="2:7" x14ac:dyDescent="0.45">
      <c r="B91">
        <f>'Comp Graph Math'!B88</f>
        <v>33113.1121482585</v>
      </c>
      <c r="C91" s="2" t="str">
        <f>'Comp Graph Math'!AB88</f>
        <v>8.42425837316772+5.85611704339855i</v>
      </c>
      <c r="D91" t="str">
        <f>'VM Plant'!I91</f>
        <v>-0.0503274097981755+0.00768069563184464i</v>
      </c>
      <c r="E91" t="str">
        <f t="shared" si="4"/>
        <v>0.468950155986925+0.230019037780879i</v>
      </c>
      <c r="F91">
        <f t="shared" si="5"/>
        <v>0.52232461797411267</v>
      </c>
      <c r="G91">
        <f t="shared" si="6"/>
        <v>26.127850881869481</v>
      </c>
    </row>
    <row r="92" spans="2:7" x14ac:dyDescent="0.45">
      <c r="B92">
        <f>'Comp Graph Math'!B89</f>
        <v>35481.338923356889</v>
      </c>
      <c r="C92" s="2" t="str">
        <f>'Comp Graph Math'!AB89</f>
        <v>8.92395980945322+5.8280904256161i</v>
      </c>
      <c r="D92" t="str">
        <f>'VM Plant'!I92</f>
        <v>-0.0451941428302684+0.0088704530539509i</v>
      </c>
      <c r="E92" t="str">
        <f t="shared" si="4"/>
        <v>0.455008516754612+0.184235984577914i</v>
      </c>
      <c r="F92">
        <f t="shared" si="5"/>
        <v>0.49089270551987774</v>
      </c>
      <c r="G92">
        <f t="shared" si="6"/>
        <v>22.04335354767159</v>
      </c>
    </row>
    <row r="93" spans="2:7" x14ac:dyDescent="0.45">
      <c r="B93">
        <f>'Comp Graph Math'!B90</f>
        <v>38018.939632055466</v>
      </c>
      <c r="C93" s="2" t="str">
        <f>'Comp Graph Math'!AB90</f>
        <v>9.42970724443361+5.75559511025968i</v>
      </c>
      <c r="D93" t="str">
        <f>'VM Plant'!I93</f>
        <v>-0.0405605457880289+0.0100059446487427i</v>
      </c>
      <c r="E93" t="str">
        <f t="shared" si="4"/>
        <v>0.44006423854939+0.139096950265392i</v>
      </c>
      <c r="F93">
        <f t="shared" si="5"/>
        <v>0.46152410080426715</v>
      </c>
      <c r="G93">
        <f t="shared" si="6"/>
        <v>17.540874723900163</v>
      </c>
    </row>
    <row r="94" spans="2:7" x14ac:dyDescent="0.45">
      <c r="B94">
        <f>'Comp Graph Math'!B91</f>
        <v>40738.027780410564</v>
      </c>
      <c r="C94" s="2" t="str">
        <f>'Comp Graph Math'!AB91</f>
        <v>9.93618894426058+5.63678594334511i</v>
      </c>
      <c r="D94" t="str">
        <f>'VM Plant'!I94</f>
        <v>-0.0363367260371156+0.0110864956495693i</v>
      </c>
      <c r="E94" t="str">
        <f t="shared" si="4"/>
        <v>0.423540778359063+0.094664831049352i</v>
      </c>
      <c r="F94">
        <f t="shared" si="5"/>
        <v>0.43399103812245166</v>
      </c>
      <c r="G94">
        <f t="shared" si="6"/>
        <v>12.599001545280679</v>
      </c>
    </row>
    <row r="95" spans="2:7" x14ac:dyDescent="0.45">
      <c r="B95">
        <f>'Comp Graph Math'!B92</f>
        <v>43651.5832240159</v>
      </c>
      <c r="C95" s="2" t="str">
        <f>'Comp Graph Math'!AB92</f>
        <v>10.437863497522+5.47056009946265i</v>
      </c>
      <c r="D95" t="str">
        <f>'VM Plant'!I95</f>
        <v>-0.0324446862534734+0.0121074370975603i</v>
      </c>
      <c r="E95" t="str">
        <f t="shared" si="4"/>
        <v>0.404887668626351+0.0511148303286676i</v>
      </c>
      <c r="F95">
        <f t="shared" si="5"/>
        <v>0.40810139681849944</v>
      </c>
      <c r="G95">
        <f t="shared" si="6"/>
        <v>7.1952116398967494</v>
      </c>
    </row>
    <row r="96" spans="2:7" x14ac:dyDescent="0.45">
      <c r="B96">
        <f>'Comp Graph Math'!B93</f>
        <v>46773.514128719064</v>
      </c>
      <c r="C96" s="2" t="str">
        <f>'Comp Graph Math'!AB93</f>
        <v>10.9291254292101+5.25655003879725i</v>
      </c>
      <c r="D96" t="str">
        <f>'VM Plant'!I96</f>
        <v>-0.0288168700594137+0.0130600726921871i</v>
      </c>
      <c r="E96" t="str">
        <f t="shared" si="4"/>
        <v>0.383594112973392+0.00874214686131194i</v>
      </c>
      <c r="F96">
        <f t="shared" si="5"/>
        <v>0.38369371722715007</v>
      </c>
      <c r="G96">
        <f t="shared" si="6"/>
        <v>1.3055503476307058</v>
      </c>
    </row>
    <row r="97" spans="2:7" x14ac:dyDescent="0.45">
      <c r="B97">
        <f>'Comp Graph Math'!B94</f>
        <v>50118.723362726494</v>
      </c>
      <c r="C97" s="2" t="str">
        <f>'Comp Graph Math'!AB94</f>
        <v>11.4044596158746+4.99506298853288i</v>
      </c>
      <c r="D97" t="str">
        <f>'VM Plant'!I97</f>
        <v>-0.0253951694126286+0.0139315732985603i</v>
      </c>
      <c r="E97" t="str">
        <f t="shared" si="4"/>
        <v>0.359207270160288-0.0320315942484845i</v>
      </c>
      <c r="F97">
        <f t="shared" si="5"/>
        <v>0.3606326191099547</v>
      </c>
      <c r="G97">
        <f t="shared" si="6"/>
        <v>-5.095758899401809</v>
      </c>
    </row>
    <row r="98" spans="2:7" x14ac:dyDescent="0.45">
      <c r="B98">
        <f>'Comp Graph Math'!B95</f>
        <v>53703.17963702447</v>
      </c>
      <c r="C98" s="2" t="str">
        <f>'Comp Graph Math'!AB95</f>
        <v>11.8585673618502+4.68696973999784i</v>
      </c>
      <c r="D98" t="str">
        <f>'VM Plant'!I98</f>
        <v>-0.0221303622652393+0.0147048457204983i</v>
      </c>
      <c r="E98" t="str">
        <f t="shared" si="4"/>
        <v>0.3313555585878-0.0706540652497771i</v>
      </c>
      <c r="F98">
        <f t="shared" si="5"/>
        <v>0.33880452054739874</v>
      </c>
      <c r="G98">
        <f t="shared" si="6"/>
        <v>-12.036766551608729</v>
      </c>
    </row>
    <row r="99" spans="2:7" x14ac:dyDescent="0.45">
      <c r="B99">
        <f>'Comp Graph Math'!B96</f>
        <v>57543.993733714917</v>
      </c>
      <c r="C99" s="2" t="str">
        <f>'Comp Graph Math'!AB96</f>
        <v>12.28644817988+4.33354976871001i</v>
      </c>
      <c r="D99" t="str">
        <f>'VM Plant'!I99</f>
        <v>-0.018981964267209+0.0153584328377322i</v>
      </c>
      <c r="E99" t="str">
        <f t="shared" si="4"/>
        <v>0.2997774533931-0.106441302325139i</v>
      </c>
      <c r="F99">
        <f t="shared" si="5"/>
        <v>0.31811361555822143</v>
      </c>
      <c r="G99">
        <f t="shared" si="6"/>
        <v>-19.548308988392773</v>
      </c>
    </row>
    <row r="100" spans="2:7" x14ac:dyDescent="0.45">
      <c r="B100">
        <f>'Comp Graph Math'!B97</f>
        <v>61659.500186147365</v>
      </c>
      <c r="C100" s="2" t="str">
        <f>'Comp Graph Math'!AB97</f>
        <v>12.6834232659694+3.93630251785526i</v>
      </c>
      <c r="D100" t="str">
        <f>'VM Plant'!I100</f>
        <v>-0.0159184866012587+0.0158665185338983i</v>
      </c>
      <c r="E100" t="str">
        <f t="shared" si="4"/>
        <v>0.264356320172008-0.138581791433801i</v>
      </c>
      <c r="F100">
        <f t="shared" si="5"/>
        <v>0.29847810126018748</v>
      </c>
      <c r="G100">
        <f t="shared" si="6"/>
        <v>-27.664583830663773</v>
      </c>
    </row>
    <row r="101" spans="2:7" x14ac:dyDescent="0.45">
      <c r="B101">
        <f>'Comp Graph Math'!B98</f>
        <v>66069.344800758787</v>
      </c>
      <c r="C101" s="2" t="str">
        <f>'Comp Graph Math'!AB98</f>
        <v>13.0450882635437+3.49673579385759i</v>
      </c>
      <c r="D101" t="str">
        <f>'VM Plant'!I101</f>
        <v>-0.0129180918487382+0.0161991331236363i</v>
      </c>
      <c r="E101" t="str">
        <f t="shared" si="4"/>
        <v>0.225161736986237-0.166147967234907i</v>
      </c>
      <c r="F101">
        <f t="shared" si="5"/>
        <v>0.27982665137358004</v>
      </c>
      <c r="G101">
        <f t="shared" si="6"/>
        <v>-36.423800874616063</v>
      </c>
    </row>
    <row r="102" spans="2:7" x14ac:dyDescent="0.45">
      <c r="B102">
        <f>'Comp Graph Math'!B99</f>
        <v>70794.578438412907</v>
      </c>
      <c r="C102" s="2" t="str">
        <f>'Comp Graph Math'!AB99</f>
        <v>13.3671827540546+3.0161417141076i</v>
      </c>
      <c r="D102" t="str">
        <f>'VM Plant'!I102</f>
        <v>-0.00996962826266611+0.0163226828253694i</v>
      </c>
      <c r="E102" t="str">
        <f t="shared" si="4"/>
        <v>0.18249736753279-0.188118472686008i</v>
      </c>
      <c r="F102">
        <f t="shared" si="5"/>
        <v>0.26209511426601334</v>
      </c>
      <c r="G102">
        <f t="shared" si="6"/>
        <v>-45.868934552702967</v>
      </c>
    </row>
    <row r="103" spans="2:7" x14ac:dyDescent="0.45">
      <c r="B103">
        <f>'Comp Graph Math'!B100</f>
        <v>75857.757502917535</v>
      </c>
      <c r="C103" s="2" t="str">
        <f>'Comp Graph Math'!AB100</f>
        <v>13.6453602298321+2.49536914934736i</v>
      </c>
      <c r="D103" t="str">
        <f>'VM Plant'!I103</f>
        <v>-0.00707399575291955+0.0162009586796227i</v>
      </c>
      <c r="E103" t="str">
        <f t="shared" ref="E103:E107" si="7">IMPRODUCT(C103,D103,-1)</f>
        <v>0.136954592791871-0.203415686487627i</v>
      </c>
      <c r="F103">
        <f t="shared" si="5"/>
        <v>0.24522337163496416</v>
      </c>
      <c r="G103">
        <f t="shared" si="6"/>
        <v>-56.048623219984144</v>
      </c>
    </row>
    <row r="104" spans="2:7" x14ac:dyDescent="0.45">
      <c r="B104">
        <f>'Comp Graph Math'!B101</f>
        <v>81283.051616408993</v>
      </c>
      <c r="C104" s="2" t="str">
        <f>'Comp Graph Math'!AB101</f>
        <v>13.8748327603544+1.93460039929835i</v>
      </c>
      <c r="D104" t="str">
        <f>'VM Plant'!I104</f>
        <v>-0.00424574871240302+0.0157968125566023i</v>
      </c>
      <c r="E104" t="str">
        <f t="shared" si="7"/>
        <v>0.0894695732067259-0.210964305215188i</v>
      </c>
      <c r="F104">
        <f t="shared" si="5"/>
        <v>0.22915222583409631</v>
      </c>
      <c r="G104">
        <f t="shared" si="6"/>
        <v>-67.018288634129547</v>
      </c>
    </row>
    <row r="105" spans="2:7" x14ac:dyDescent="0.45">
      <c r="B105">
        <f>'Comp Graph Math'!B102</f>
        <v>87096.358995607196</v>
      </c>
      <c r="C105" s="2" t="str">
        <f>'Comp Graph Math'!AB102</f>
        <v>14.0498456124284+1.33314131295019i</v>
      </c>
      <c r="D105" t="str">
        <f>'VM Plant'!I105</f>
        <v>-0.00151476500421529+0.0150747134975628i</v>
      </c>
      <c r="E105" t="str">
        <f t="shared" si="7"/>
        <v>0.0413789377928231-0.209778001485817i</v>
      </c>
      <c r="F105">
        <f t="shared" si="5"/>
        <v>0.21382007950668655</v>
      </c>
      <c r="G105">
        <f t="shared" si="6"/>
        <v>-78.841590922206606</v>
      </c>
    </row>
    <row r="106" spans="2:7" x14ac:dyDescent="0.45">
      <c r="B106">
        <f>'Comp Graph Math'!B103</f>
        <v>93325.430079698155</v>
      </c>
      <c r="C106" s="2" t="str">
        <f>'Comp Graph Math'!AB103</f>
        <v>14.1629027316662+0.689242980071487i</v>
      </c>
      <c r="D106" t="str">
        <f>'VM Plant'!I106</f>
        <v>0.00107229945199674+0.0140044044079471i</v>
      </c>
      <c r="E106" t="str">
        <f t="shared" si="7"/>
        <v>-0.00553443540958907-0.199082092314495i</v>
      </c>
      <c r="F106">
        <f t="shared" si="5"/>
        <v>0.19915900545950724</v>
      </c>
      <c r="G106">
        <f t="shared" si="6"/>
        <v>-91.592399082082764</v>
      </c>
    </row>
    <row r="107" spans="2:7" x14ac:dyDescent="0.45">
      <c r="B107">
        <f>'Comp Graph Math'!B104</f>
        <v>99999.999999999127</v>
      </c>
      <c r="C107" s="2" t="str">
        <f>'Comp Graph Math'!AB104</f>
        <v>14.2036035227973+9.0885412671995E-14i</v>
      </c>
      <c r="D107" t="str">
        <f>'VM Plant'!I107</f>
        <v>0.00345119910517087+0.0125658476970473i</v>
      </c>
      <c r="E107" t="str">
        <f t="shared" si="7"/>
        <v>-0.0490194637680787-0.178480318616716i</v>
      </c>
      <c r="F107">
        <f t="shared" si="5"/>
        <v>0.18508952418123087</v>
      </c>
      <c r="G107">
        <f t="shared" si="6"/>
        <v>-105.35755949160317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Input-Output</vt:lpstr>
      <vt:lpstr>VM Plant</vt:lpstr>
      <vt:lpstr>Comp Graph Math</vt:lpstr>
      <vt:lpstr>VM Open Loop Math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 Derasmo</dc:creator>
  <cp:lastModifiedBy>VITO DERASMO</cp:lastModifiedBy>
  <dcterms:created xsi:type="dcterms:W3CDTF">2020-09-01T15:31:29Z</dcterms:created>
  <dcterms:modified xsi:type="dcterms:W3CDTF">2025-02-06T21:19:23Z</dcterms:modified>
</cp:coreProperties>
</file>